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28836" windowHeight="7008"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5(2)" sheetId="9" r:id="rId9"/>
    <sheet name="R6" sheetId="10" r:id="rId10"/>
    <sheet name="R7" sheetId="11" r:id="rId11"/>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9">'R7'!$B$3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9">'R7'!$D$3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9">'R5(2)'!$F$8:$AW$24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9">'R5(2)'!$A$33:$AW$43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9">'R7'!$B$31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9">'R7'!$B$8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9">'R7'!$B$6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9">'R5(2)'!$A$1:$AW$43</definedName>
    <definedName name="_xlnm.Print_Area" localSheetId="10">'R6'!$C$1:$O$27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9">'R5(2)'!$1:$1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9">'R7'!$B$1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9">'R5(2)'!$E$9:$E$24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9">'R5(2)'!$B$9:$B$24</definedName>
    <definedName name="Z_F9B2AFCD_706F_4A95_97DA_6EDAA648AEE9_.wvu.Cols" localSheetId="10" hidden="1">'R6'!$A:$A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10" hidden="1">'R6'!$C$1:$O$27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10.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<sst xmlns="http://schemas.openxmlformats.org/spreadsheetml/2006/main" count="1408" uniqueCount="387">
  <si>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</si>
  <si>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</si>
  <si>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</si>
  <si>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</si>
  <si>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</si>
  <si>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</si>
  <si>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</si>
  <si>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</si>
  <si>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</si>
  <si>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</si>
  <si>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</si>
  <si>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</si>
  <si>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</si>
  <si>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</si>
  <si>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</si>
  <si>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</si>
  <si>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</si>
  <si>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</si>
  <si>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</si>
  <si>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</si>
  <si>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</si>
  <si>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</si>
  <si>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</si>
  <si>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</si>
  <si>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</si>
  <si>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</si>
  <si>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</si>
  <si>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</si>
  <si>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</si>
  <si>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</si>
  <si>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</si>
  <si>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</si>
  <si>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</si>
  <si>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</si>
  <si>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</si>
  <si>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</si>
  <si>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</si>
  <si>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</si>
  <si>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</si>
  <si>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</si>
  <si>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</si>
  <si>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</si>
  <si>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</si>
  <si>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</si>
  <si>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</si>
  <si>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</si>
  <si>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</si>
  <si>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</si>
  <si>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</si>
  <si>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</si>
  <si>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</si>
  <si>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</si>
  <si>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</si>
  <si>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</si>
  <si>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</si>
  <si>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</si>
  <si>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</si>
  <si>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</si>
  <si>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</si>
  <si>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</si>
  <si>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</si>
  <si>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</si>
  <si>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</si>
  <si>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</si>
  <si>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</si>
  <si>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</si>
  <si>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</si>
  <si>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</si>
  <si>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</si>
  <si>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</si>
  <si>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</si>
  <si>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</si>
  <si>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</si>
  <si>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</si>
  <si>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</si>
  <si>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</si>
  <si>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</si>
  <si>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</si>
  <si>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</si>
  <si>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</si>
  <si>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</si>
  <si>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</si>
  <si>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</si>
  <si>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</si>
  <si>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</si>
  <si>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</si>
  <si>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</si>
  <si>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</si>
  <si>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</si>
  <si>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</si>
  <si>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</si>
  <si>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</si>
  <si>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</si>
  <si>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</si>
  <si>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</si>
  <si>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</si>
  <si>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</si>
  <si>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</si>
  <si>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</si>
  <si>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</si>
  <si>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</si>
  <si>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</si>
  <si>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</si>
  <si>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</si>
  <si>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</si>
  <si>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</si>
  <si>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</si>
  <si>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</si>
  <si>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</si>
  <si>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</si>
  <si>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</si>
  <si>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</si>
  <si>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</si>
  <si>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</si>
  <si>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</si>
  <si>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</si>
  <si>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</si>
  <si>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</si>
  <si>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</si>
  <si>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</si>
  <si>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</si>
  <si>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</si>
  <si>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</si>
  <si>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</si>
  <si>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</si>
  <si>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</si>
  <si>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</si>
  <si>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</si>
  <si>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</si>
  <si>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</si>
  <si>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</si>
  <si>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</si>
  <si>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</si>
  <si>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</si>
  <si>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</si>
  <si>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</si>
  <si>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</si>
  <si>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</si>
  <si>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</si>
  <si>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</si>
  <si>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</si>
  <si>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</si>
  <si>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</si>
  <si>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</si>
  <si>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</si>
  <si>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</si>
  <si>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</si>
  <si>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</si>
  <si>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</si>
  <si>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</si>
  <si>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</si>
  <si>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</si>
  <si>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</si>
  <si>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</si>
  <si>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</si>
  <si>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</si>
  <si>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</si>
  <si>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</si>
  <si>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</si>
  <si>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</si>
  <si>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</si>
  <si>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</si>
  <si>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</si>
  <si>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</si>
  <si>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</si>
  <si>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</si>
  <si>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</si>
  <si>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</si>
  <si>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</si>
  <si>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</si>
  <si>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</si>
  <si>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</si>
  <si>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</si>
  <si>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</si>
  <si>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</si>
  <si>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</si>
  <si>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</si>
  <si>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</si>
  <si>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</si>
  <si>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</si>
  <si>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</si>
  <si>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</si>
  <si>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</si>
  <si>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</si>
  <si>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</si>
  <si>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</si>
  <si>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</si>
  <si>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</si>
  <si>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</si>
  <si>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</si>
  <si>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</si>
  <si>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</si>
  <si>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</si>
  <si>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</si>
  <si>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</si>
  <si>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</si>
  <si>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</si>
  <si>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</si>
  <si>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</si>
  <si>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</si>
  <si>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</si>
  <si>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</si>
  <si>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</si>
  <si>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</si>
  <si>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</si>
  <si>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</si>
  <si>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</si>
  <si>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</si>
  <si>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</si>
  <si>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</si>
  <si>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</si>
  <si>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</si>
  <si>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</si>
  <si>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</si>
  <si>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</si>
  <si>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</si>
  <si>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</si>
  <si>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</si>
  <si>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</si>
  <si>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</si>
  <si>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</si>
  <si>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</si>
  <si>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</si>
  <si>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</si>
  <si>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</si>
  <si>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</si>
  <si>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</si>
  <si>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</si>
  <si>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</si>
  <si>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</si>
  <si>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</si>
  <si>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</si>
  <si>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</si>
  <si>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</si>
  <si>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</si>
  <si>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</si>
  <si>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</si>
  <si>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</si>
  <si>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</si>
  <si>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</si>
  <si>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</si>
  <si>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</si>
  <si>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</si>
  <si>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</si>
  <si>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</si>
  <si>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</si>
  <si>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</si>
  <si>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</si>
  <si>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</si>
  <si>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</si>
  <si>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</si>
  <si>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</si>
  <si>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</si>
  <si>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</si>
  <si>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</si>
  <si>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</si>
  <si>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</si>
  <si>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</si>
  <si>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</si>
  <si>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</si>
  <si>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</si>
  <si>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</si>
  <si>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</si>
  <si>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</si>
  <si>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</si>
  <si>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</si>
  <si>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</si>
  <si>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</si>
  <si>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</si>
  <si>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</si>
  <si>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</si>
  <si>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</si>
  <si>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</si>
  <si>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</si>
  <si>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</si>
  <si>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</si>
  <si>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</si>
  <si>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</si>
  <si>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</si>
  <si>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</si>
  <si>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</si>
  <si>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</si>
  <si>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</si>
  <si>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</si>
  <si>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</si>
  <si>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</si>
  <si>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</si>
  <si>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</si>
  <si>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</si>
  <si>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</si>
  <si>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</si>
  <si>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</si>
  <si>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</si>
  <si>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</si>
  <si>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</si>
  <si>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</si>
  <si>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</si>
  <si>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</si>
  <si>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</si>
  <si>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</si>
  <si>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</si>
  <si>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</si>
  <si>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</si>
  <si>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</si>
  <si>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</si>
  <si>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</si>
  <si>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</si>
  <si>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</si>
  <si>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</si>
  <si>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</si>
  <si>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</si>
  <si>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</si>
  <si>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</si>
  <si>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</si>
  <si>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</si>
  <si>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</si>
  <si>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</si>
  <si>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</si>
  <si>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</si>
  <si>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</si>
  <si>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</si>
  <si>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</si>
  <si>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</si>
  <si>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</si>
  <si>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</si>
  <si>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</si>
  <si>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</si>
  <si>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</si>
  <si>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</si>
  <si>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</si>
  <si>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</si>
  <si>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</si>
  <si>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</si>
  <si>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</si>
  <si>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</si>
  <si>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</si>
  <si>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</si>
  <si>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</si>
  <si>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</si>
  <si>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</si>
  <si>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</si>
  <si>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</si>
  <si>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</si>
  <si>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</si>
  <si>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</si>
  <si>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</si>
  <si>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</si>
  <si>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</si>
  <si>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</si>
  <si>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</si>
  <si>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</si>
  <si>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</si>
  <si>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</si>
  <si>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</si>
  <si>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</si>
  <si>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</si>
  <si>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</si>
  <si>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</si>
  <si>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</si>
  <si>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</si>
  <si>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</si>
  <si>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B</t>
  </si>
  <si>
    <t>C</t>
  </si>
  <si>
    <t>D</t>
  </si>
  <si>
    <t>E</t>
  </si>
  <si>
    <t>F</t>
  </si>
  <si>
    <t>AB</t>
  </si>
  <si>
    <t/>
  </si>
  <si>
    <t>Estimated data - Solid waste generated from households and industries, commercial and institution (ICI) sector managed by the concessionaire and the local authority.</t>
  </si>
  <si>
    <t>Calculation method: Waste generation: 1.17 kg/capita/day (source: Waste Composition Study, 2012)  x population in Malaysia (source:DOSM).</t>
  </si>
  <si>
    <t>Data collected from Local Off-site Recovery Facilities.</t>
  </si>
  <si>
    <t>Data collected from On-site Treatment and Off-site Clinical wastes Incinerators.</t>
  </si>
  <si>
    <t>Refers to on-site storage.</t>
  </si>
  <si>
    <t>Data collection by concessionaire companies for 7 states, supervised by SWCorp only</t>
  </si>
  <si>
    <t>Pulau Tioman’s incinerator plant operates with a capacity of 15 tonnes per day.</t>
  </si>
  <si>
    <t>Source: JICA Study, only for Kuala Lumpur (wet basis).</t>
  </si>
  <si>
    <t>Source: Department of Environment.</t>
  </si>
  <si>
    <t>E-waste definition is waste from electrical and electronic assemblies containing components such as accumulators, mercury-switches, glass from cathode-ray tubes and other activated glass or polychlorinated biphenyl-capacitors, or contaminated with cadmium, mercury, lead, nickel, chromium, copper, lithium, silver, manganese or polychlorinated biphenyl.</t>
  </si>
  <si>
    <t>Malaysia</t>
  </si>
  <si>
    <t>Kuala Lumpur</t>
  </si>
  <si>
    <t>Johore Bharu</t>
  </si>
  <si>
    <r>
      <t xml:space="preserve">Data waste disposed to 23 landfill supervised by SWCorp only.
</t>
    </r>
    <r>
      <rPr>
        <sz val="10"/>
        <color indexed="12"/>
        <rFont val="Arial"/>
        <family val="2"/>
      </rPr>
      <t>Incinerator data 2020 is for 2 incinerators supervised by SWCorp (Pangkor and Cameron Highland)
Incinerator data 2021 in for 4 incinerators supervised by SWCorp only
Data waste disposed 22 landfills supervised by SWCorp only. (landfill data 2020 and 2021)</t>
    </r>
  </si>
  <si>
    <t>Waste Composition Study (As Disposed Waste) Involved under Act 672</t>
  </si>
  <si>
    <t>Municipal waste collected in Johor Bahru (source SWCorp). Data available from 2012 onwards.
Data for year 2020 &amp; 2021 decreased because it does not include Industrial, Commercial and Institutional (ICI) waste. Data for year 2013 to 2019 include ICI waste due to the scheme for ICI Solid Waste Regulation 2018 has not beem enforced. The data is not separated between concessionaires and private waste collector.</t>
  </si>
  <si>
    <t xml:space="preserve">Municipal waste collected in Kuala Lumpur (source SWCorp). </t>
  </si>
  <si>
    <t xml:space="preserve">Waste: "Solid waste" includes- (a) any scrap material or other unwanted surplus substance or rejected products arising from the application of any products arising from the application of any process; (b) any substance required to be disposed of as being broken, worn out, contaminated, or otherwise spoiled; or (c) any othe rmaterial that accordeing to this Act or any other written law is required by the authority to be disposed of, Solid Waste and Public Clensing Management 15 but does not include scheduled waste as prescribed untder the Environmental Quality Act 1974 [Act 127], sewage as defined in the Water Services Industry Act 2006 [Act 655] or radioactive waste as defined in the Atomic Energy Licensing Act 1984 [Act 304] </t>
  </si>
  <si>
    <r>
      <t xml:space="preserve">Estimated data - calculations using recycling rate </t>
    </r>
    <r>
      <rPr>
        <sz val="10"/>
        <rFont val="Arial"/>
        <family val="2"/>
      </rPr>
      <t>(2000-2011~5%, 2013~10.5%, 2014~13.5%, 2015~15.75%, 2016~17.5%, 2017~21.0%, 2018~24.6%, 2019~28.06%, 2020~30.67%, 2021~31.52%). Recycling rate data for 2022 is not yet endorsed.</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</si>
</sst>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409]h:mm:ss\ AM/PM"/>
    <numFmt numFmtId="185" formatCode="[$-409]dddd\,\ dd\ mmmm\,\ yyyy"/>
    <numFmt numFmtId="186" formatCode="###,###,##0.##"/>
    <numFmt numFmtId="187" formatCode="&quot;Yes&quot;;&quot;Yes&quot;;&quot;No&quot;"/>
    <numFmt numFmtId="188" formatCode="&quot;True&quot;;&quot;True&quot;;&quot;False&quot;"/>
    <numFmt numFmtId="189" formatCode="&quot;On&quot;;&quot;On&quot;;&quot;Off&quot;"/>
    <numFmt numFmtId="190" formatCode="[$€-2]\ #,##0.00_);[Red]\([$€-2]\ #,##0.00\)"/>
    <numFmt numFmtId="191" formatCode="mm/dd/yyyy\ hh:mm:ss"/>
    <numFmt numFmtId="192" formatCode="0.0"/>
    <numFmt numFmtId="193" formatCode="_(* #,##0.0_);_(* \(#,##0.0\);_(* &quot;-&quot;??_);_(@_)"/>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91"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72">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113" fillId="0" borderId="0" xfId="0" applyFont="1" applyFill="1" applyBorder="1" applyAlignment="1" applyProtection="1">
      <alignment/>
      <protection locked="0"/>
    </xf>
    <xf numFmtId="192" fontId="17" fillId="0" borderId="18" xfId="0" applyNumberFormat="1" applyFont="1" applyFill="1" applyBorder="1" applyAlignment="1" applyProtection="1">
      <alignment horizontal="center" vertical="center"/>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5"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2" borderId="0" xfId="0" applyFont="1" applyFill="1" applyAlignment="1">
      <alignment horizontal="left"/>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51" fillId="32"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10" fillId="33" borderId="115" xfId="0" applyFont="1" applyFill="1" applyBorder="1" applyAlignment="1">
      <alignment horizontal="left"/>
    </xf>
    <xf numFmtId="0" fontId="10" fillId="33" borderId="116" xfId="0" applyFont="1" applyFill="1" applyBorder="1" applyAlignment="1">
      <alignment horizontal="left"/>
    </xf>
    <xf numFmtId="0" fontId="10" fillId="33" borderId="11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9" xfId="0" applyBorder="1" applyAlignment="1" applyProtection="1">
      <alignment/>
      <protection locked="0"/>
    </xf>
    <xf numFmtId="0" fontId="0" fillId="0" borderId="0" xfId="0" applyFill="1" applyAlignment="1">
      <alignment horizontal="left" vertical="top" wrapText="1"/>
    </xf>
    <xf numFmtId="0" fontId="10" fillId="32" borderId="0" xfId="0" applyFont="1" applyFill="1" applyBorder="1" applyAlignment="1">
      <alignment/>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21" xfId="0" applyFont="1" applyBorder="1" applyAlignment="1">
      <alignment horizontal="left" wrapText="1"/>
    </xf>
    <xf numFmtId="0" fontId="23" fillId="0" borderId="122" xfId="0" applyFont="1" applyBorder="1" applyAlignment="1">
      <alignment horizontal="left" wrapText="1"/>
    </xf>
    <xf numFmtId="0" fontId="23" fillId="0" borderId="123" xfId="0" applyFont="1" applyBorder="1" applyAlignment="1">
      <alignment horizontal="lef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4" xfId="0" applyFont="1" applyFill="1" applyBorder="1" applyAlignment="1">
      <alignment horizontal="center" wrapText="1"/>
    </xf>
    <xf numFmtId="0" fontId="20" fillId="0" borderId="62" xfId="0" applyFont="1" applyFill="1" applyBorder="1" applyAlignment="1">
      <alignment horizontal="center" wrapText="1"/>
    </xf>
    <xf numFmtId="0" fontId="20" fillId="0" borderId="125" xfId="0" applyFont="1" applyFill="1" applyBorder="1" applyAlignment="1">
      <alignment horizontal="center" wrapText="1"/>
    </xf>
    <xf numFmtId="0" fontId="20" fillId="0" borderId="126" xfId="0" applyFont="1" applyFill="1" applyBorder="1" applyAlignment="1">
      <alignment horizontal="center" wrapText="1"/>
    </xf>
    <xf numFmtId="0" fontId="20" fillId="0" borderId="29" xfId="0" applyFont="1" applyFill="1" applyBorder="1" applyAlignment="1">
      <alignment horizontal="center" wrapText="1"/>
    </xf>
    <xf numFmtId="0" fontId="20" fillId="0" borderId="127" xfId="0" applyFont="1" applyFill="1" applyBorder="1" applyAlignment="1">
      <alignment horizontal="center" wrapText="1"/>
    </xf>
    <xf numFmtId="0" fontId="0" fillId="32" borderId="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109" xfId="0" applyFont="1" applyBorder="1" applyAlignment="1" applyProtection="1">
      <alignment horizontal="left" wrapText="1"/>
      <protection/>
    </xf>
    <xf numFmtId="0" fontId="0" fillId="0" borderId="110" xfId="0" applyFont="1" applyBorder="1" applyAlignment="1" applyProtection="1">
      <alignment horizontal="left" wrapText="1"/>
      <protection/>
    </xf>
    <xf numFmtId="0" fontId="10" fillId="0" borderId="0" xfId="0" applyFont="1" applyFill="1" applyAlignment="1">
      <alignment horizontal="left" vertical="top"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28" xfId="0" applyFont="1" applyBorder="1" applyAlignment="1" applyProtection="1">
      <alignment horizontal="left" wrapText="1"/>
      <protection locked="0"/>
    </xf>
    <xf numFmtId="0" fontId="0" fillId="0" borderId="129" xfId="0" applyFont="1" applyBorder="1" applyAlignment="1">
      <alignment horizontal="left" wrapText="1"/>
    </xf>
    <xf numFmtId="0" fontId="0" fillId="0" borderId="122" xfId="0" applyFont="1" applyBorder="1" applyAlignment="1">
      <alignment horizontal="left" wrapText="1"/>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10" fillId="33" borderId="133" xfId="0" applyFont="1" applyFill="1" applyBorder="1" applyAlignment="1">
      <alignment horizontal="left"/>
    </xf>
    <xf numFmtId="0" fontId="10" fillId="33" borderId="134" xfId="0" applyFont="1" applyFill="1" applyBorder="1" applyAlignment="1">
      <alignment horizontal="left"/>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5" fillId="34" borderId="0" xfId="0" applyFont="1" applyFill="1" applyBorder="1" applyAlignment="1" applyProtection="1">
      <alignment horizontal="left"/>
      <protection/>
    </xf>
    <xf numFmtId="0" fontId="17" fillId="0" borderId="29" xfId="0" applyFont="1" applyBorder="1" applyAlignment="1" applyProtection="1">
      <alignment horizontal="center" vertical="center"/>
      <protection locked="0"/>
    </xf>
    <xf numFmtId="0" fontId="10" fillId="33" borderId="137" xfId="0" applyFont="1" applyFill="1" applyBorder="1" applyAlignment="1">
      <alignment horizontal="left"/>
    </xf>
    <xf numFmtId="0" fontId="10" fillId="33"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4"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3"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48"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10" fillId="32" borderId="152" xfId="0" applyFont="1" applyFill="1" applyBorder="1" applyAlignment="1" applyProtection="1">
      <alignment horizontal="left" vertical="center" wrapText="1"/>
      <protection locked="0"/>
    </xf>
    <xf numFmtId="0" fontId="0" fillId="0" borderId="153"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1" xfId="0" applyFont="1" applyFill="1" applyBorder="1" applyAlignment="1" applyProtection="1">
      <alignment horizontal="left" wrapText="1"/>
      <protection locked="0"/>
    </xf>
    <xf numFmtId="0" fontId="10" fillId="32" borderId="132" xfId="0" applyFont="1" applyFill="1" applyBorder="1" applyAlignment="1" applyProtection="1">
      <alignment horizontal="left" wrapText="1"/>
      <protection locked="0"/>
    </xf>
    <xf numFmtId="0" fontId="10" fillId="0" borderId="111" xfId="0" applyFont="1" applyFill="1" applyBorder="1" applyAlignment="1" applyProtection="1">
      <alignment horizontal="left" wrapText="1"/>
      <protection locked="0"/>
    </xf>
    <xf numFmtId="0" fontId="10" fillId="0" borderId="111" xfId="0" applyFont="1" applyBorder="1" applyAlignment="1" applyProtection="1">
      <alignment horizontal="left" wrapText="1"/>
      <protection locked="0"/>
    </xf>
    <xf numFmtId="0" fontId="5" fillId="35" borderId="0" xfId="0" applyFont="1" applyFill="1" applyBorder="1" applyAlignment="1" applyProtection="1">
      <alignment/>
      <protection locked="0"/>
    </xf>
    <xf numFmtId="0" fontId="0" fillId="0" borderId="154" xfId="0" applyFont="1" applyBorder="1" applyAlignment="1" applyProtection="1">
      <alignment horizontal="left" wrapText="1"/>
      <protection locked="0"/>
    </xf>
    <xf numFmtId="193" fontId="17" fillId="0" borderId="18" xfId="42" applyNumberFormat="1" applyFont="1" applyFill="1" applyBorder="1" applyAlignment="1" applyProtection="1">
      <alignment horizontal="right" vertical="center" wrapText="1"/>
      <protection locked="0"/>
    </xf>
    <xf numFmtId="193" fontId="17" fillId="0" borderId="19" xfId="42" applyNumberFormat="1" applyFont="1" applyFill="1" applyBorder="1" applyAlignment="1" applyProtection="1">
      <alignment horizontal="right" vertical="center" wrapText="1"/>
      <protection locked="0"/>
    </xf>
    <xf numFmtId="193" fontId="17" fillId="0" borderId="28" xfId="42" applyNumberFormat="1" applyFont="1" applyFill="1" applyBorder="1" applyAlignment="1" applyProtection="1">
      <alignment horizontal="right" vertical="center" wrapText="1"/>
      <protection locked="0"/>
    </xf>
    <xf numFmtId="0" fontId="17" fillId="0" borderId="18" xfId="42" applyNumberFormat="1" applyFont="1" applyFill="1" applyBorder="1" applyAlignment="1" applyProtection="1">
      <alignment horizontal="right" vertical="center"/>
      <protection locked="0"/>
    </xf>
    <xf numFmtId="0" fontId="17" fillId="0" borderId="19" xfId="42" applyNumberFormat="1" applyFont="1" applyFill="1" applyBorder="1" applyAlignment="1" applyProtection="1">
      <alignment horizontal="right" vertical="center"/>
      <protection locked="0"/>
    </xf>
    <xf numFmtId="0" fontId="17" fillId="0" borderId="33" xfId="42" applyNumberFormat="1" applyFont="1" applyFill="1" applyBorder="1" applyAlignment="1" applyProtection="1">
      <alignment horizontal="right" vertical="center"/>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0</xdr:row>
      <xdr:rowOff>123825</xdr:rowOff>
    </xdr:from>
    <xdr:to>
      <xdr:col>9</xdr:col>
      <xdr:colOff>571500</xdr:colOff>
      <xdr:row>5</xdr:row>
      <xdr:rowOff>190500</xdr:rowOff>
    </xdr:to>
    <xdr:pic>
      <xdr:nvPicPr>
        <xdr:cNvPr id="1" name="Picture 1"/>
        <xdr:cNvPicPr preferRelativeResize="1">
          <a:picLocks noChangeAspect="1"/>
        </xdr:cNvPicPr>
      </xdr:nvPicPr>
      <xdr:blipFill>
        <a:blip r:embed="rId1"/>
        <a:stretch>
          <a:fillRect/>
        </a:stretch>
      </xdr:blipFill>
      <xdr:spPr>
        <a:xfrm>
          <a:off x="7077075" y="123825"/>
          <a:ext cx="1009650" cy="857250"/>
        </a:xfrm>
        <a:prstGeom prst="rect">
          <a:avLst/>
        </a:prstGeom>
        <a:noFill/>
        <a:ln w="9525" cmpd="sng">
          <a:noFill/>
        </a:ln>
      </xdr:spPr>
    </xdr:pic>
    <xdr:clientData/>
  </xdr:twoCellAnchor>
  <xdr:twoCellAnchor editAs="oneCell">
    <xdr:from>
      <xdr:col>1</xdr:col>
      <xdr:colOff>95250</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57175"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33925" y="6981825"/>
          <a:ext cx="1543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4196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7" t="s">
        <v>163</v>
      </c>
      <c r="L6" s="1"/>
    </row>
    <row r="7" ht="6.75" customHeight="1">
      <c r="L7" s="1"/>
    </row>
    <row r="8" spans="2:12" ht="14.25" customHeight="1">
      <c r="B8" s="909" t="s">
        <v>282</v>
      </c>
      <c r="C8" s="909"/>
      <c r="D8" s="909"/>
      <c r="E8" s="909"/>
      <c r="F8" s="909"/>
      <c r="G8" s="909"/>
      <c r="H8" s="909"/>
      <c r="I8" s="909"/>
      <c r="J8" s="909"/>
      <c r="L8" s="1"/>
    </row>
    <row r="9" spans="2:12" s="509" customFormat="1" ht="27.75" customHeight="1">
      <c r="B9" s="910" t="s">
        <v>353</v>
      </c>
      <c r="C9" s="910"/>
      <c r="D9" s="910"/>
      <c r="E9" s="910"/>
      <c r="F9" s="910"/>
      <c r="G9" s="910"/>
      <c r="H9" s="910"/>
      <c r="I9" s="910"/>
      <c r="J9" s="910"/>
      <c r="L9" s="862"/>
    </row>
    <row r="10" spans="2:12" ht="12.75">
      <c r="B10" s="2"/>
      <c r="L10" s="1"/>
    </row>
    <row r="11" spans="2:12" ht="17.25">
      <c r="B11" s="838" t="s">
        <v>71</v>
      </c>
      <c r="K11" s="1"/>
      <c r="L11" s="1"/>
    </row>
    <row r="12" spans="2:3" ht="21" customHeight="1">
      <c r="B12" s="839"/>
      <c r="C12" s="840"/>
    </row>
    <row r="13" spans="2:10" s="841" customFormat="1" ht="17.25">
      <c r="B13" s="911" t="s">
        <v>72</v>
      </c>
      <c r="C13" s="911"/>
      <c r="D13" s="911"/>
      <c r="E13" s="911"/>
      <c r="F13" s="911"/>
      <c r="G13" s="911"/>
      <c r="H13" s="911"/>
      <c r="I13" s="911"/>
      <c r="J13" s="911"/>
    </row>
    <row r="14" spans="6:11" ht="15">
      <c r="F14" s="3"/>
      <c r="G14" s="2"/>
      <c r="H14" s="2"/>
      <c r="I14" s="2"/>
      <c r="J14" s="2"/>
      <c r="K14" s="2"/>
    </row>
    <row r="15" spans="2:11" ht="15.75" customHeight="1">
      <c r="B15" s="842" t="s">
        <v>73</v>
      </c>
      <c r="C15" s="912" t="s">
        <v>311</v>
      </c>
      <c r="D15" s="912"/>
      <c r="E15" s="912"/>
      <c r="F15" s="912"/>
      <c r="G15" s="912"/>
      <c r="H15" s="912"/>
      <c r="I15" s="912"/>
      <c r="J15" s="912"/>
      <c r="K15" s="2"/>
    </row>
    <row r="16" spans="2:11" ht="7.5" customHeight="1">
      <c r="B16" s="843"/>
      <c r="C16" s="25"/>
      <c r="D16" s="77"/>
      <c r="E16" s="77"/>
      <c r="F16" s="72"/>
      <c r="G16" s="77"/>
      <c r="H16" s="77"/>
      <c r="I16" s="77"/>
      <c r="J16" s="77"/>
      <c r="K16" s="2"/>
    </row>
    <row r="17" spans="2:11" ht="15">
      <c r="B17" s="843" t="s">
        <v>312</v>
      </c>
      <c r="C17" s="844" t="s">
        <v>74</v>
      </c>
      <c r="D17" s="72"/>
      <c r="E17" s="1"/>
      <c r="F17" s="72"/>
      <c r="G17" s="77"/>
      <c r="H17" s="77"/>
      <c r="I17" s="77"/>
      <c r="J17" s="77"/>
      <c r="K17" s="2"/>
    </row>
    <row r="18" spans="2:11" ht="7.5" customHeight="1">
      <c r="B18" s="843"/>
      <c r="C18" s="25"/>
      <c r="D18" s="72"/>
      <c r="E18" s="1"/>
      <c r="F18" s="72"/>
      <c r="G18" s="77"/>
      <c r="H18" s="77"/>
      <c r="I18" s="77"/>
      <c r="J18" s="77"/>
      <c r="K18" s="2"/>
    </row>
    <row r="19" spans="2:11" ht="15">
      <c r="B19" s="845" t="s">
        <v>313</v>
      </c>
      <c r="C19" s="846" t="s">
        <v>314</v>
      </c>
      <c r="D19" s="847"/>
      <c r="E19" s="241"/>
      <c r="F19" s="72"/>
      <c r="G19" s="77"/>
      <c r="H19" s="77"/>
      <c r="I19" s="77"/>
      <c r="J19" s="77"/>
      <c r="K19" s="2"/>
    </row>
    <row r="20" spans="2:11" ht="7.5" customHeight="1">
      <c r="B20" s="845"/>
      <c r="C20" s="848"/>
      <c r="D20" s="847"/>
      <c r="E20" s="241"/>
      <c r="F20" s="72"/>
      <c r="G20" s="77"/>
      <c r="H20" s="77"/>
      <c r="I20" s="77"/>
      <c r="J20" s="77"/>
      <c r="K20" s="2"/>
    </row>
    <row r="21" spans="2:11" ht="15">
      <c r="B21" s="845" t="s">
        <v>315</v>
      </c>
      <c r="C21" s="846" t="s">
        <v>316</v>
      </c>
      <c r="D21" s="847"/>
      <c r="E21" s="241"/>
      <c r="F21" s="72"/>
      <c r="G21" s="77"/>
      <c r="H21" s="77"/>
      <c r="I21" s="77"/>
      <c r="J21" s="77"/>
      <c r="K21" s="2"/>
    </row>
    <row r="22" spans="2:11" ht="7.5" customHeight="1">
      <c r="B22" s="845"/>
      <c r="C22" s="848"/>
      <c r="D22" s="847"/>
      <c r="E22" s="241"/>
      <c r="F22" s="72"/>
      <c r="G22" s="77"/>
      <c r="H22" s="77"/>
      <c r="I22" s="77"/>
      <c r="J22" s="77"/>
      <c r="K22" s="2"/>
    </row>
    <row r="23" spans="2:10" s="2" customFormat="1" ht="15.75" customHeight="1">
      <c r="B23" s="845" t="s">
        <v>317</v>
      </c>
      <c r="C23" s="846" t="s">
        <v>318</v>
      </c>
      <c r="D23" s="847"/>
      <c r="E23" s="241"/>
      <c r="F23" s="72"/>
      <c r="G23" s="77"/>
      <c r="H23" s="77"/>
      <c r="I23" s="77"/>
      <c r="J23" s="77"/>
    </row>
    <row r="24" spans="2:11" ht="7.5" customHeight="1">
      <c r="B24" s="845"/>
      <c r="C24" s="848"/>
      <c r="D24" s="847"/>
      <c r="E24" s="241"/>
      <c r="F24" s="72"/>
      <c r="G24" s="77"/>
      <c r="H24" s="77"/>
      <c r="I24" s="77"/>
      <c r="J24" s="77"/>
      <c r="K24" s="2"/>
    </row>
    <row r="25" spans="2:11" ht="15.75" customHeight="1">
      <c r="B25" s="845" t="s">
        <v>319</v>
      </c>
      <c r="C25" s="913" t="s">
        <v>320</v>
      </c>
      <c r="D25" s="913"/>
      <c r="E25" s="913"/>
      <c r="F25" s="913"/>
      <c r="G25" s="77"/>
      <c r="H25" s="77"/>
      <c r="I25" s="77"/>
      <c r="J25" s="77"/>
      <c r="K25" s="2"/>
    </row>
    <row r="26" spans="2:11" ht="7.5" customHeight="1">
      <c r="B26" s="845"/>
      <c r="C26" s="848"/>
      <c r="D26" s="847"/>
      <c r="E26" s="241"/>
      <c r="F26" s="72"/>
      <c r="G26" s="77"/>
      <c r="H26" s="77"/>
      <c r="I26" s="77"/>
      <c r="J26" s="77"/>
      <c r="K26" s="2"/>
    </row>
    <row r="27" spans="2:11" ht="15">
      <c r="B27" s="845" t="s">
        <v>321</v>
      </c>
      <c r="C27" s="846" t="s">
        <v>322</v>
      </c>
      <c r="D27" s="847"/>
      <c r="E27" s="241"/>
      <c r="F27" s="72"/>
      <c r="G27" s="77"/>
      <c r="H27" s="77"/>
      <c r="I27" s="77"/>
      <c r="J27" s="77"/>
      <c r="K27" s="2"/>
    </row>
    <row r="28" spans="3:10" ht="7.5" customHeight="1">
      <c r="C28" s="1"/>
      <c r="D28" s="1"/>
      <c r="E28" s="1"/>
      <c r="F28" s="1"/>
      <c r="G28" s="1"/>
      <c r="H28" s="1"/>
      <c r="I28" s="1"/>
      <c r="J28" s="1"/>
    </row>
    <row r="29" spans="2:11" ht="15">
      <c r="B29" s="845" t="s">
        <v>323</v>
      </c>
      <c r="C29" s="846" t="s">
        <v>324</v>
      </c>
      <c r="D29" s="847"/>
      <c r="E29" s="241"/>
      <c r="F29" s="72"/>
      <c r="G29" s="77"/>
      <c r="H29" s="77"/>
      <c r="I29" s="77"/>
      <c r="J29" s="77"/>
      <c r="K29" s="2"/>
    </row>
    <row r="30" spans="3:10" ht="7.5" customHeight="1">
      <c r="C30" s="1"/>
      <c r="D30" s="1"/>
      <c r="E30" s="1"/>
      <c r="F30" s="1"/>
      <c r="G30" s="1"/>
      <c r="H30" s="1"/>
      <c r="I30" s="1"/>
      <c r="J30" s="1"/>
    </row>
    <row r="31" spans="2:11" ht="16.5" customHeight="1">
      <c r="B31" s="849" t="s">
        <v>325</v>
      </c>
      <c r="C31" s="850" t="s">
        <v>143</v>
      </c>
      <c r="D31" s="851"/>
      <c r="E31" s="851"/>
      <c r="F31" s="71"/>
      <c r="G31" s="851"/>
      <c r="H31" s="851"/>
      <c r="I31" s="851"/>
      <c r="J31" s="851"/>
      <c r="K31" s="2"/>
    </row>
    <row r="32" ht="12.75">
      <c r="K32" s="2"/>
    </row>
    <row r="33" ht="12.75">
      <c r="K33" s="2"/>
    </row>
    <row r="34" ht="12.75">
      <c r="K34" s="2"/>
    </row>
    <row r="35" spans="3:11" ht="30.75" customHeight="1">
      <c r="C35" s="852"/>
      <c r="K35" s="2"/>
    </row>
    <row r="36" spans="3:11" ht="31.5" customHeight="1">
      <c r="C36" s="852"/>
      <c r="K36" s="2"/>
    </row>
    <row r="37" ht="31.5" customHeight="1">
      <c r="K37" s="2"/>
    </row>
    <row r="38" spans="3:11" ht="31.5" customHeight="1">
      <c r="C38" s="852"/>
      <c r="K38" s="2"/>
    </row>
    <row r="39" ht="12.75">
      <c r="K39" s="2"/>
    </row>
    <row r="40" spans="3:11" ht="13.5">
      <c r="C40" s="853"/>
      <c r="K40" s="2"/>
    </row>
    <row r="41" ht="31.5" customHeight="1">
      <c r="K41" s="2"/>
    </row>
    <row r="42" spans="3:11" ht="44.25" customHeight="1">
      <c r="C42" s="853"/>
      <c r="K42" s="2"/>
    </row>
    <row r="43" spans="3:11" ht="13.5">
      <c r="C43" s="853"/>
      <c r="K43" s="2"/>
    </row>
    <row r="44" spans="3:11" ht="13.5">
      <c r="C44" s="853"/>
      <c r="K44" s="2"/>
    </row>
    <row r="45" spans="3:11" ht="13.5">
      <c r="C45" s="853"/>
      <c r="K45" s="2"/>
    </row>
    <row r="46" spans="3:11" ht="31.5" customHeight="1">
      <c r="C46" s="853"/>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120" zoomScaleNormal="120" zoomScalePageLayoutView="55" workbookViewId="0" topLeftCell="C1">
      <selection activeCell="F9" sqref="F9"/>
    </sheetView>
  </sheetViews>
  <sheetFormatPr defaultColWidth="7.421875" defaultRowHeight="12.75"/>
  <cols>
    <col min="1" max="1" width="7.421875" style="754" hidden="1" customWidth="1"/>
    <col min="2" max="2" width="7.8515625" style="75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28125" style="111" customWidth="1"/>
    <col min="43" max="43" width="1.57421875" style="557" customWidth="1"/>
    <col min="44" max="44" width="5.28125" style="111" customWidth="1"/>
    <col min="45" max="45" width="1.57421875" style="557" customWidth="1"/>
    <col min="46" max="46" width="5.28125" style="111" customWidth="1"/>
    <col min="47" max="47" width="1.57421875" style="557" customWidth="1"/>
    <col min="48" max="48" width="5.2812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71"/>
      <c r="B1" s="871">
        <v>0</v>
      </c>
      <c r="C1" s="1022" t="s">
        <v>71</v>
      </c>
      <c r="D1" s="1022"/>
      <c r="E1" s="1022"/>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50"/>
      <c r="BB1" s="950"/>
      <c r="BC1" s="950"/>
      <c r="BD1" s="950"/>
      <c r="BE1" s="950"/>
      <c r="BF1" s="950"/>
      <c r="BG1" s="950"/>
      <c r="BH1" s="950"/>
      <c r="BI1" s="950"/>
      <c r="BJ1" s="950"/>
      <c r="BK1" s="950"/>
      <c r="BL1" s="950"/>
      <c r="BM1" s="950"/>
      <c r="BN1" s="950"/>
      <c r="BO1" s="950"/>
      <c r="BP1" s="950"/>
      <c r="BQ1" s="950"/>
      <c r="BR1" s="950"/>
      <c r="BS1" s="950"/>
      <c r="BT1" s="950"/>
      <c r="BU1" s="950"/>
      <c r="BV1" s="950"/>
      <c r="BW1" s="950"/>
      <c r="BX1" s="950"/>
      <c r="BY1" s="950"/>
      <c r="BZ1" s="950"/>
      <c r="CA1" s="950"/>
      <c r="CB1" s="950"/>
      <c r="CC1" s="950"/>
      <c r="CD1" s="950"/>
      <c r="CE1" s="950"/>
      <c r="CF1" s="950"/>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458</v>
      </c>
      <c r="C3" s="701" t="s">
        <v>99</v>
      </c>
      <c r="D3" s="702" t="s">
        <v>378</v>
      </c>
      <c r="E3" s="703"/>
      <c r="F3" s="704"/>
      <c r="G3" s="701" t="s">
        <v>100</v>
      </c>
      <c r="H3" s="705"/>
      <c r="I3" s="706"/>
      <c r="J3" s="705"/>
      <c r="K3" s="707"/>
      <c r="L3" s="891"/>
      <c r="M3" s="1033"/>
      <c r="N3" s="1034"/>
      <c r="O3" s="1034"/>
      <c r="P3" s="1034"/>
      <c r="Q3" s="1034"/>
      <c r="R3" s="1034"/>
      <c r="S3" s="1034"/>
      <c r="T3" s="1034"/>
      <c r="U3" s="1034"/>
      <c r="V3" s="1034"/>
      <c r="W3" s="1034"/>
      <c r="X3" s="1034"/>
      <c r="Y3" s="1034"/>
      <c r="Z3" s="1034"/>
      <c r="AA3" s="1034"/>
      <c r="AB3" s="1034"/>
      <c r="AC3" s="1034"/>
      <c r="AD3" s="1034"/>
      <c r="AE3" s="1034"/>
      <c r="AF3" s="1034"/>
      <c r="AG3" s="1034"/>
      <c r="AH3" s="1034"/>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31"/>
      <c r="D4" s="1031"/>
      <c r="E4" s="1031"/>
      <c r="F4" s="1032"/>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59"/>
      <c r="BE5" s="959"/>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68" t="s">
        <v>192</v>
      </c>
      <c r="AZ7" s="969"/>
      <c r="BA7" s="969"/>
      <c r="BB7" s="969"/>
      <c r="BC7" s="969"/>
      <c r="BD7" s="969"/>
      <c r="BE7" s="969"/>
      <c r="BF7" s="969"/>
      <c r="BG7" s="969"/>
      <c r="BH7" s="969"/>
      <c r="BI7" s="969"/>
      <c r="BJ7" s="969"/>
      <c r="BK7" s="969"/>
      <c r="BL7" s="969"/>
      <c r="BM7" s="969"/>
      <c r="BN7" s="969"/>
      <c r="BO7" s="969"/>
      <c r="BP7" s="969"/>
      <c r="BQ7" s="969"/>
      <c r="BR7" s="969"/>
      <c r="BS7" s="969"/>
      <c r="BT7" s="969"/>
      <c r="BU7" s="969"/>
      <c r="BV7" s="969"/>
      <c r="BW7" s="969"/>
      <c r="BX7" s="969"/>
      <c r="BY7" s="969"/>
      <c r="BZ7" s="969"/>
      <c r="CA7" s="969"/>
      <c r="CB7" s="969"/>
      <c r="CC7" s="969"/>
      <c r="CD7" s="969"/>
      <c r="CH7" s="252"/>
      <c r="CJ7" s="252"/>
    </row>
    <row r="8" spans="2:97" ht="22.5" customHeight="1">
      <c r="B8" s="8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857">
        <v>3550</v>
      </c>
      <c r="C9" s="820">
        <v>1</v>
      </c>
      <c r="D9" s="821" t="s">
        <v>332</v>
      </c>
      <c r="E9" s="822" t="s">
        <v>104</v>
      </c>
      <c r="F9" s="735"/>
      <c r="G9" s="164"/>
      <c r="H9" s="735"/>
      <c r="I9" s="164"/>
      <c r="J9" s="735"/>
      <c r="K9" s="164"/>
      <c r="L9" s="735"/>
      <c r="M9" s="164"/>
      <c r="N9" s="735"/>
      <c r="O9" s="164"/>
      <c r="P9" s="735"/>
      <c r="Q9" s="164"/>
      <c r="R9" s="735">
        <v>40.2799987792969</v>
      </c>
      <c r="S9" s="164" t="s">
        <v>366</v>
      </c>
      <c r="T9" s="735">
        <v>52.7200012207031</v>
      </c>
      <c r="U9" s="164" t="s">
        <v>366</v>
      </c>
      <c r="V9" s="736">
        <v>102.809997558594</v>
      </c>
      <c r="W9" s="164" t="s">
        <v>366</v>
      </c>
      <c r="X9" s="736">
        <v>134.039993286133</v>
      </c>
      <c r="Y9" s="164" t="s">
        <v>366</v>
      </c>
      <c r="Z9" s="735">
        <v>163.339996337891</v>
      </c>
      <c r="AA9" s="164" t="s">
        <v>366</v>
      </c>
      <c r="AB9" s="737">
        <v>152.720001220703</v>
      </c>
      <c r="AC9" s="164" t="s">
        <v>366</v>
      </c>
      <c r="AD9" s="737">
        <v>78.2799987792969</v>
      </c>
      <c r="AE9" s="164" t="s">
        <v>366</v>
      </c>
      <c r="AF9" s="737">
        <v>52.9799995422363</v>
      </c>
      <c r="AG9" s="164" t="s">
        <v>366</v>
      </c>
      <c r="AH9" s="737">
        <v>57.0999984741211</v>
      </c>
      <c r="AI9" s="164" t="s">
        <v>366</v>
      </c>
      <c r="AJ9" s="737">
        <v>47.9599990844727</v>
      </c>
      <c r="AK9" s="164" t="s">
        <v>366</v>
      </c>
      <c r="AL9" s="737">
        <v>48.7900009155273</v>
      </c>
      <c r="AM9" s="164" t="s">
        <v>366</v>
      </c>
      <c r="AN9" s="737">
        <v>28.6000003814697</v>
      </c>
      <c r="AO9" s="164" t="s">
        <v>366</v>
      </c>
      <c r="AP9" s="737">
        <v>18.00744</v>
      </c>
      <c r="AQ9" s="164"/>
      <c r="AR9" s="737">
        <v>89.95635</v>
      </c>
      <c r="AS9" s="164"/>
      <c r="AT9" s="737">
        <v>94.0089</v>
      </c>
      <c r="AU9" s="164"/>
      <c r="AV9" s="737">
        <v>85.64098</v>
      </c>
      <c r="AW9" s="164"/>
      <c r="AY9" s="868">
        <v>1</v>
      </c>
      <c r="AZ9" s="895" t="s">
        <v>241</v>
      </c>
      <c r="BA9" s="896" t="s">
        <v>104</v>
      </c>
      <c r="BB9" s="897" t="s">
        <v>24</v>
      </c>
      <c r="BC9" s="897"/>
      <c r="BD9" s="897" t="str">
        <f aca="true" t="shared" si="0" ref="BD9:BD24">IF(OR(ISBLANK(H9),ISBLANK(F9)),"N/A",IF(ABS((H9-F9)/F9)&gt;0.25,"&gt; 25%","ok"))</f>
        <v>N/A</v>
      </c>
      <c r="BE9" s="897"/>
      <c r="BF9" s="897" t="str">
        <f aca="true" t="shared" si="1" ref="BF9:BF24">IF(OR(ISBLANK(J9),ISBLANK(H9)),"N/A",IF(ABS((J9-H9)/H9)&gt;0.25,"&gt; 25%","ok"))</f>
        <v>N/A</v>
      </c>
      <c r="BG9" s="897"/>
      <c r="BH9" s="897" t="str">
        <f aca="true" t="shared" si="2" ref="BH9:BH24">IF(OR(ISBLANK(L9),ISBLANK(J9)),"N/A",IF(ABS((L9-J9)/J9)&gt;0.25,"&gt; 25%","ok"))</f>
        <v>N/A</v>
      </c>
      <c r="BI9" s="897"/>
      <c r="BJ9" s="897" t="str">
        <f>IF(OR(ISBLANK(N9),ISBLANK(L9)),"N/A",IF(ABS((N9-L9)/L9)&gt;0.25,"&gt; 25%","ok"))</f>
        <v>N/A</v>
      </c>
      <c r="BK9" s="897"/>
      <c r="BL9" s="897" t="str">
        <f>IF(OR(ISBLANK(P9),ISBLANK(N9)),"N/A",IF(ABS((P9-N9)/N9)&gt;0.25,"&gt; 25%","ok"))</f>
        <v>N/A</v>
      </c>
      <c r="BM9" s="897"/>
      <c r="BN9" s="897" t="str">
        <f>IF(OR(ISBLANK(R9),ISBLANK(P9)),"N/A",IF(ABS((R9-P9)/P9)&gt;0.25,"&gt; 25%","ok"))</f>
        <v>N/A</v>
      </c>
      <c r="BO9" s="897"/>
      <c r="BP9" s="897" t="str">
        <f>IF(OR(ISBLANK(T9),ISBLANK(R9)),"N/A",IF(ABS((T9-R9)/R9)&gt;0.25,"&gt; 25%","ok"))</f>
        <v>&gt; 25%</v>
      </c>
      <c r="BQ9" s="897"/>
      <c r="BR9" s="897" t="str">
        <f>IF(OR(ISBLANK(V9),ISBLANK(T9)),"N/A",IF(ABS((V9-T9)/T9)&gt;0.25,"&gt; 25%","ok"))</f>
        <v>&gt; 25%</v>
      </c>
      <c r="BS9" s="897"/>
      <c r="BT9" s="897" t="str">
        <f>IF(OR(ISBLANK(X9),ISBLANK(V9)),"N/A",IF(ABS((X9-V9)/V9)&gt;0.25,"&gt; 25%","ok"))</f>
        <v>&gt; 25%</v>
      </c>
      <c r="BU9" s="897"/>
      <c r="BV9" s="897" t="str">
        <f>IF(OR(ISBLANK(Z9),ISBLANK(X9)),"N/A",IF(ABS((Z9-X9)/X9)&gt;0.25,"&gt; 25%","ok"))</f>
        <v>ok</v>
      </c>
      <c r="BW9" s="897"/>
      <c r="BX9" s="897" t="str">
        <f>IF(OR(ISBLANK(AB9),ISBLANK(Z9)),"N/A",IF(ABS((AB9-Z9)/Z9)&gt;0.25,"&gt; 25%","ok"))</f>
        <v>ok</v>
      </c>
      <c r="BY9" s="897"/>
      <c r="BZ9" s="897" t="str">
        <f>IF(OR(ISBLANK(AD9),ISBLANK(AB9)),"N/A",IF(ABS((AD9-AB9)/AB9)&gt;0.25,"&gt; 25%","ok"))</f>
        <v>&gt; 25%</v>
      </c>
      <c r="CA9" s="897"/>
      <c r="CB9" s="897" t="str">
        <f>IF(OR(ISBLANK(AF9),ISBLANK(AD9)),"N/A",IF(ABS((AF9-AD9)/AD9)&gt;0.25,"&gt; 25%","ok"))</f>
        <v>&gt; 25%</v>
      </c>
      <c r="CC9" s="897"/>
      <c r="CD9" s="897" t="str">
        <f>IF(OR(ISBLANK(AH9),ISBLANK(AF9)),"N/A",IF(ABS((AH9-AF9)/AF9)&gt;0.25,"&gt; 25%","ok"))</f>
        <v>ok</v>
      </c>
      <c r="CE9" s="897"/>
      <c r="CF9" s="897" t="str">
        <f>IF(OR(ISBLANK(AJ9),ISBLANK(AH9)),"N/A",IF(ABS((AJ9-AH9)/AH9)&gt;0.25,"&gt; 25%","ok"))</f>
        <v>ok</v>
      </c>
      <c r="CG9" s="897"/>
      <c r="CH9" s="897" t="str">
        <f>IF(OR(ISBLANK(AL9),ISBLANK(AJ9)),"N/A",IF(ABS((AL9-AJ9)/AJ9)&gt;0.25,"&gt; 25%","ok"))</f>
        <v>ok</v>
      </c>
      <c r="CI9" s="897"/>
      <c r="CJ9" s="897" t="str">
        <f>IF(OR(ISBLANK(AN9),ISBLANK(AL9)),"N/A",IF(ABS((AN9-AL9)/AL9)&gt;0.25,"&gt; 25%","ok"))</f>
        <v>&gt; 25%</v>
      </c>
      <c r="CK9" s="897"/>
      <c r="CL9" s="897" t="str">
        <f>IF(OR(ISBLANK(AP9),ISBLANK(AN9)),"N/A",IF(ABS((AP9-AN9)/AN9)&gt;0.25,"&gt; 25%","ok"))</f>
        <v>&gt; 25%</v>
      </c>
      <c r="CM9" s="897"/>
      <c r="CN9" s="897" t="str">
        <f>IF(OR(ISBLANK(AR9),ISBLANK(AP9)),"N/A",IF(ABS((AR9-AP9)/AP9)&gt;0.25,"&gt; 25%","ok"))</f>
        <v>&gt; 25%</v>
      </c>
      <c r="CO9" s="897"/>
      <c r="CP9" s="897" t="str">
        <f>IF(OR(ISBLANK(AT9),ISBLANK(AR9)),"N/A",IF(ABS((AT9-AR9)/AR9)&gt;0.25,"&gt; 25%","ok"))</f>
        <v>ok</v>
      </c>
      <c r="CQ9" s="897"/>
      <c r="CR9" s="897" t="str">
        <f>IF(OR(ISBLANK(AV9),ISBLANK(AT9)),"N/A",IF(ABS((AV9-AT9)/AT9)&gt;0.25,"&gt; 25%","ok"))</f>
        <v>ok</v>
      </c>
      <c r="CS9" s="897"/>
    </row>
    <row r="10" spans="2:97" ht="22.5" customHeight="1">
      <c r="B10" s="857">
        <v>3560</v>
      </c>
      <c r="C10" s="865">
        <v>2</v>
      </c>
      <c r="D10" s="869" t="s">
        <v>345</v>
      </c>
      <c r="E10" s="822"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98" t="s">
        <v>333</v>
      </c>
      <c r="BA10" s="897" t="s">
        <v>104</v>
      </c>
      <c r="BB10" s="897" t="s">
        <v>24</v>
      </c>
      <c r="BC10" s="897"/>
      <c r="BD10" s="897" t="str">
        <f t="shared" si="0"/>
        <v>N/A</v>
      </c>
      <c r="BE10" s="897"/>
      <c r="BF10" s="897" t="str">
        <f t="shared" si="1"/>
        <v>N/A</v>
      </c>
      <c r="BG10" s="897"/>
      <c r="BH10" s="897" t="str">
        <f t="shared" si="2"/>
        <v>N/A</v>
      </c>
      <c r="BI10" s="897"/>
      <c r="BJ10" s="897" t="str">
        <f aca="true" t="shared" si="3" ref="BJ10:BJ16">IF(OR(ISBLANK(N10),ISBLANK(L10)),"N/A",IF(ABS((N10-L10)/L10)&gt;0.25,"&gt; 25%","ok"))</f>
        <v>N/A</v>
      </c>
      <c r="BK10" s="897"/>
      <c r="BL10" s="897" t="str">
        <f aca="true" t="shared" si="4" ref="BL10:BL16">IF(OR(ISBLANK(P10),ISBLANK(N10)),"N/A",IF(ABS((P10-N10)/N10)&gt;0.25,"&gt; 25%","ok"))</f>
        <v>N/A</v>
      </c>
      <c r="BM10" s="897"/>
      <c r="BN10" s="897" t="str">
        <f aca="true" t="shared" si="5" ref="BN10:BN16">IF(OR(ISBLANK(R10),ISBLANK(P10)),"N/A",IF(ABS((R10-P10)/P10)&gt;0.25,"&gt; 25%","ok"))</f>
        <v>N/A</v>
      </c>
      <c r="BO10" s="897"/>
      <c r="BP10" s="897" t="str">
        <f aca="true" t="shared" si="6" ref="BP10:BP16">IF(OR(ISBLANK(T10),ISBLANK(R10)),"N/A",IF(ABS((T10-R10)/R10)&gt;0.25,"&gt; 25%","ok"))</f>
        <v>N/A</v>
      </c>
      <c r="BQ10" s="897"/>
      <c r="BR10" s="897" t="str">
        <f aca="true" t="shared" si="7" ref="BR10:BR16">IF(OR(ISBLANK(V10),ISBLANK(T10)),"N/A",IF(ABS((V10-T10)/T10)&gt;0.25,"&gt; 25%","ok"))</f>
        <v>N/A</v>
      </c>
      <c r="BS10" s="897"/>
      <c r="BT10" s="897" t="str">
        <f aca="true" t="shared" si="8" ref="BT10:BT16">IF(OR(ISBLANK(X10),ISBLANK(V10)),"N/A",IF(ABS((X10-V10)/V10)&gt;0.25,"&gt; 25%","ok"))</f>
        <v>N/A</v>
      </c>
      <c r="BU10" s="897"/>
      <c r="BV10" s="897" t="str">
        <f aca="true" t="shared" si="9" ref="BV10:BV16">IF(OR(ISBLANK(Z10),ISBLANK(X10)),"N/A",IF(ABS((Z10-X10)/X10)&gt;0.25,"&gt; 25%","ok"))</f>
        <v>N/A</v>
      </c>
      <c r="BW10" s="897"/>
      <c r="BX10" s="897" t="str">
        <f aca="true" t="shared" si="10" ref="BX10:BX16">IF(OR(ISBLANK(AB10),ISBLANK(Z10)),"N/A",IF(ABS((AB10-Z10)/Z10)&gt;0.25,"&gt; 25%","ok"))</f>
        <v>N/A</v>
      </c>
      <c r="BY10" s="897"/>
      <c r="BZ10" s="897" t="str">
        <f aca="true" t="shared" si="11" ref="BZ10:BZ16">IF(OR(ISBLANK(AD10),ISBLANK(AB10)),"N/A",IF(ABS((AD10-AB10)/AB10)&gt;0.25,"&gt; 25%","ok"))</f>
        <v>N/A</v>
      </c>
      <c r="CA10" s="897"/>
      <c r="CB10" s="897" t="str">
        <f aca="true" t="shared" si="12" ref="CB10:CB16">IF(OR(ISBLANK(AF10),ISBLANK(AD10)),"N/A",IF(ABS((AF10-AD10)/AD10)&gt;0.25,"&gt; 25%","ok"))</f>
        <v>N/A</v>
      </c>
      <c r="CC10" s="897"/>
      <c r="CD10" s="897" t="str">
        <f aca="true" t="shared" si="13" ref="CD10:CD16">IF(OR(ISBLANK(AH10),ISBLANK(AF10)),"N/A",IF(ABS((AH10-AF10)/AF10)&gt;0.25,"&gt; 25%","ok"))</f>
        <v>N/A</v>
      </c>
      <c r="CE10" s="897"/>
      <c r="CF10" s="897" t="str">
        <f aca="true" t="shared" si="14" ref="CF10:CF16">IF(OR(ISBLANK(AJ10),ISBLANK(AH10)),"N/A",IF(ABS((AJ10-AH10)/AH10)&gt;0.25,"&gt; 25%","ok"))</f>
        <v>N/A</v>
      </c>
      <c r="CG10" s="897"/>
      <c r="CH10" s="897" t="str">
        <f aca="true" t="shared" si="15" ref="CH10:CH16">IF(OR(ISBLANK(AL10),ISBLANK(AJ10)),"N/A",IF(ABS((AL10-AJ10)/AJ10)&gt;0.25,"&gt; 25%","ok"))</f>
        <v>N/A</v>
      </c>
      <c r="CI10" s="897"/>
      <c r="CJ10" s="897" t="str">
        <f aca="true" t="shared" si="16" ref="CJ10:CN16">IF(OR(ISBLANK(AN10),ISBLANK(AL10)),"N/A",IF(ABS((AN10-AL10)/AL10)&gt;0.25,"&gt; 25%","ok"))</f>
        <v>N/A</v>
      </c>
      <c r="CK10" s="897"/>
      <c r="CL10" s="897" t="str">
        <f t="shared" si="16"/>
        <v>N/A</v>
      </c>
      <c r="CM10" s="897"/>
      <c r="CN10" s="897" t="str">
        <f t="shared" si="16"/>
        <v>N/A</v>
      </c>
      <c r="CO10" s="897"/>
      <c r="CP10" s="897" t="str">
        <f aca="true" t="shared" si="17" ref="CP10:CP16">IF(OR(ISBLANK(AT10),ISBLANK(AR10)),"N/A",IF(ABS((AT10-AR10)/AR10)&gt;0.25,"&gt; 25%","ok"))</f>
        <v>N/A</v>
      </c>
      <c r="CQ10" s="897"/>
      <c r="CR10" s="897" t="str">
        <f aca="true" t="shared" si="18" ref="CR10:CR16">IF(OR(ISBLANK(AV10),ISBLANK(AT10)),"N/A",IF(ABS((AV10-AT10)/AT10)&gt;0.25,"&gt; 25%","ok"))</f>
        <v>N/A</v>
      </c>
      <c r="CS10" s="897"/>
    </row>
    <row r="11" spans="2:97" ht="22.5" customHeight="1">
      <c r="B11" s="857">
        <v>3570</v>
      </c>
      <c r="C11" s="865">
        <v>3</v>
      </c>
      <c r="D11" s="886" t="s">
        <v>340</v>
      </c>
      <c r="E11" s="822"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98" t="s">
        <v>300</v>
      </c>
      <c r="BA11" s="897" t="s">
        <v>104</v>
      </c>
      <c r="BB11" s="897" t="s">
        <v>24</v>
      </c>
      <c r="BC11" s="897"/>
      <c r="BD11" s="897" t="str">
        <f t="shared" si="0"/>
        <v>N/A</v>
      </c>
      <c r="BE11" s="897"/>
      <c r="BF11" s="897" t="str">
        <f t="shared" si="1"/>
        <v>N/A</v>
      </c>
      <c r="BG11" s="897"/>
      <c r="BH11" s="897" t="str">
        <f t="shared" si="2"/>
        <v>N/A</v>
      </c>
      <c r="BI11" s="897"/>
      <c r="BJ11" s="897" t="str">
        <f t="shared" si="3"/>
        <v>N/A</v>
      </c>
      <c r="BK11" s="897"/>
      <c r="BL11" s="897" t="str">
        <f t="shared" si="4"/>
        <v>N/A</v>
      </c>
      <c r="BM11" s="897"/>
      <c r="BN11" s="897" t="str">
        <f t="shared" si="5"/>
        <v>N/A</v>
      </c>
      <c r="BO11" s="897"/>
      <c r="BP11" s="897" t="str">
        <f t="shared" si="6"/>
        <v>N/A</v>
      </c>
      <c r="BQ11" s="897"/>
      <c r="BR11" s="897" t="str">
        <f t="shared" si="7"/>
        <v>N/A</v>
      </c>
      <c r="BS11" s="897"/>
      <c r="BT11" s="897" t="str">
        <f t="shared" si="8"/>
        <v>N/A</v>
      </c>
      <c r="BU11" s="897"/>
      <c r="BV11" s="897" t="str">
        <f t="shared" si="9"/>
        <v>N/A</v>
      </c>
      <c r="BW11" s="897"/>
      <c r="BX11" s="897" t="str">
        <f t="shared" si="10"/>
        <v>N/A</v>
      </c>
      <c r="BY11" s="897"/>
      <c r="BZ11" s="897" t="str">
        <f t="shared" si="11"/>
        <v>N/A</v>
      </c>
      <c r="CA11" s="897"/>
      <c r="CB11" s="897" t="str">
        <f t="shared" si="12"/>
        <v>N/A</v>
      </c>
      <c r="CC11" s="897"/>
      <c r="CD11" s="897" t="str">
        <f t="shared" si="13"/>
        <v>N/A</v>
      </c>
      <c r="CE11" s="897"/>
      <c r="CF11" s="897" t="str">
        <f t="shared" si="14"/>
        <v>N/A</v>
      </c>
      <c r="CG11" s="897"/>
      <c r="CH11" s="897" t="str">
        <f t="shared" si="15"/>
        <v>N/A</v>
      </c>
      <c r="CI11" s="897"/>
      <c r="CJ11" s="897" t="str">
        <f t="shared" si="16"/>
        <v>N/A</v>
      </c>
      <c r="CK11" s="897"/>
      <c r="CL11" s="897" t="str">
        <f t="shared" si="16"/>
        <v>N/A</v>
      </c>
      <c r="CM11" s="897"/>
      <c r="CN11" s="897" t="str">
        <f t="shared" si="16"/>
        <v>N/A</v>
      </c>
      <c r="CO11" s="897"/>
      <c r="CP11" s="897" t="str">
        <f t="shared" si="17"/>
        <v>N/A</v>
      </c>
      <c r="CQ11" s="897"/>
      <c r="CR11" s="897" t="str">
        <f t="shared" si="18"/>
        <v>N/A</v>
      </c>
      <c r="CS11" s="897"/>
    </row>
    <row r="12" spans="2:97" ht="25.5" customHeight="1">
      <c r="B12" s="857">
        <v>3580</v>
      </c>
      <c r="C12" s="865">
        <v>4</v>
      </c>
      <c r="D12" s="886" t="s">
        <v>341</v>
      </c>
      <c r="E12" s="822"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98" t="s">
        <v>334</v>
      </c>
      <c r="BA12" s="897" t="s">
        <v>104</v>
      </c>
      <c r="BB12" s="897" t="s">
        <v>24</v>
      </c>
      <c r="BC12" s="897"/>
      <c r="BD12" s="897" t="str">
        <f t="shared" si="0"/>
        <v>N/A</v>
      </c>
      <c r="BE12" s="897"/>
      <c r="BF12" s="897" t="str">
        <f t="shared" si="1"/>
        <v>N/A</v>
      </c>
      <c r="BG12" s="897"/>
      <c r="BH12" s="897" t="str">
        <f t="shared" si="2"/>
        <v>N/A</v>
      </c>
      <c r="BI12" s="897"/>
      <c r="BJ12" s="897" t="str">
        <f t="shared" si="3"/>
        <v>N/A</v>
      </c>
      <c r="BK12" s="897"/>
      <c r="BL12" s="897" t="str">
        <f t="shared" si="4"/>
        <v>N/A</v>
      </c>
      <c r="BM12" s="897"/>
      <c r="BN12" s="897" t="str">
        <f t="shared" si="5"/>
        <v>N/A</v>
      </c>
      <c r="BO12" s="897"/>
      <c r="BP12" s="897" t="str">
        <f t="shared" si="6"/>
        <v>N/A</v>
      </c>
      <c r="BQ12" s="897"/>
      <c r="BR12" s="897" t="str">
        <f t="shared" si="7"/>
        <v>N/A</v>
      </c>
      <c r="BS12" s="897"/>
      <c r="BT12" s="897" t="str">
        <f t="shared" si="8"/>
        <v>N/A</v>
      </c>
      <c r="BU12" s="897"/>
      <c r="BV12" s="897" t="str">
        <f t="shared" si="9"/>
        <v>N/A</v>
      </c>
      <c r="BW12" s="897"/>
      <c r="BX12" s="897" t="str">
        <f t="shared" si="10"/>
        <v>N/A</v>
      </c>
      <c r="BY12" s="897"/>
      <c r="BZ12" s="897" t="str">
        <f t="shared" si="11"/>
        <v>N/A</v>
      </c>
      <c r="CA12" s="897"/>
      <c r="CB12" s="897" t="str">
        <f t="shared" si="12"/>
        <v>N/A</v>
      </c>
      <c r="CC12" s="897"/>
      <c r="CD12" s="897" t="str">
        <f t="shared" si="13"/>
        <v>N/A</v>
      </c>
      <c r="CE12" s="897"/>
      <c r="CF12" s="897" t="str">
        <f t="shared" si="14"/>
        <v>N/A</v>
      </c>
      <c r="CG12" s="897"/>
      <c r="CH12" s="897" t="str">
        <f t="shared" si="15"/>
        <v>N/A</v>
      </c>
      <c r="CI12" s="897"/>
      <c r="CJ12" s="897" t="str">
        <f t="shared" si="16"/>
        <v>N/A</v>
      </c>
      <c r="CK12" s="897"/>
      <c r="CL12" s="897" t="str">
        <f t="shared" si="16"/>
        <v>N/A</v>
      </c>
      <c r="CM12" s="897"/>
      <c r="CN12" s="897" t="str">
        <f t="shared" si="16"/>
        <v>N/A</v>
      </c>
      <c r="CO12" s="897"/>
      <c r="CP12" s="897" t="str">
        <f t="shared" si="17"/>
        <v>N/A</v>
      </c>
      <c r="CQ12" s="897"/>
      <c r="CR12" s="897" t="str">
        <f t="shared" si="18"/>
        <v>N/A</v>
      </c>
      <c r="CS12" s="897"/>
    </row>
    <row r="13" spans="2:97" ht="18.75" customHeight="1">
      <c r="B13" s="857">
        <v>3590</v>
      </c>
      <c r="C13" s="865">
        <v>5</v>
      </c>
      <c r="D13" s="886" t="s">
        <v>342</v>
      </c>
      <c r="E13" s="822"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8" t="s">
        <v>288</v>
      </c>
      <c r="BA13" s="897" t="s">
        <v>104</v>
      </c>
      <c r="BB13" s="897" t="s">
        <v>24</v>
      </c>
      <c r="BC13" s="897"/>
      <c r="BD13" s="897" t="str">
        <f t="shared" si="0"/>
        <v>N/A</v>
      </c>
      <c r="BE13" s="897"/>
      <c r="BF13" s="897" t="str">
        <f t="shared" si="1"/>
        <v>N/A</v>
      </c>
      <c r="BG13" s="897"/>
      <c r="BH13" s="897" t="str">
        <f t="shared" si="2"/>
        <v>N/A</v>
      </c>
      <c r="BI13" s="897"/>
      <c r="BJ13" s="897" t="str">
        <f t="shared" si="3"/>
        <v>N/A</v>
      </c>
      <c r="BK13" s="897"/>
      <c r="BL13" s="897" t="str">
        <f t="shared" si="4"/>
        <v>N/A</v>
      </c>
      <c r="BM13" s="897"/>
      <c r="BN13" s="897" t="str">
        <f t="shared" si="5"/>
        <v>N/A</v>
      </c>
      <c r="BO13" s="897"/>
      <c r="BP13" s="897" t="str">
        <f t="shared" si="6"/>
        <v>N/A</v>
      </c>
      <c r="BQ13" s="897"/>
      <c r="BR13" s="897" t="str">
        <f t="shared" si="7"/>
        <v>N/A</v>
      </c>
      <c r="BS13" s="897"/>
      <c r="BT13" s="897" t="str">
        <f t="shared" si="8"/>
        <v>N/A</v>
      </c>
      <c r="BU13" s="897"/>
      <c r="BV13" s="897" t="str">
        <f t="shared" si="9"/>
        <v>N/A</v>
      </c>
      <c r="BW13" s="897"/>
      <c r="BX13" s="897" t="str">
        <f t="shared" si="10"/>
        <v>N/A</v>
      </c>
      <c r="BY13" s="897"/>
      <c r="BZ13" s="897" t="str">
        <f t="shared" si="11"/>
        <v>N/A</v>
      </c>
      <c r="CA13" s="897"/>
      <c r="CB13" s="897" t="str">
        <f t="shared" si="12"/>
        <v>N/A</v>
      </c>
      <c r="CC13" s="897"/>
      <c r="CD13" s="897" t="str">
        <f t="shared" si="13"/>
        <v>N/A</v>
      </c>
      <c r="CE13" s="897"/>
      <c r="CF13" s="897" t="str">
        <f t="shared" si="14"/>
        <v>N/A</v>
      </c>
      <c r="CG13" s="897"/>
      <c r="CH13" s="897" t="str">
        <f t="shared" si="15"/>
        <v>N/A</v>
      </c>
      <c r="CI13" s="897"/>
      <c r="CJ13" s="897" t="str">
        <f t="shared" si="16"/>
        <v>N/A</v>
      </c>
      <c r="CK13" s="897"/>
      <c r="CL13" s="897" t="str">
        <f t="shared" si="16"/>
        <v>N/A</v>
      </c>
      <c r="CM13" s="897"/>
      <c r="CN13" s="897" t="str">
        <f t="shared" si="16"/>
        <v>N/A</v>
      </c>
      <c r="CO13" s="897"/>
      <c r="CP13" s="897" t="str">
        <f t="shared" si="17"/>
        <v>N/A</v>
      </c>
      <c r="CQ13" s="897"/>
      <c r="CR13" s="897" t="str">
        <f t="shared" si="18"/>
        <v>N/A</v>
      </c>
      <c r="CS13" s="897"/>
    </row>
    <row r="14" spans="2:97" ht="18.75" customHeight="1">
      <c r="B14" s="857">
        <v>3591</v>
      </c>
      <c r="C14" s="865">
        <v>6</v>
      </c>
      <c r="D14" s="870" t="s">
        <v>346</v>
      </c>
      <c r="E14" s="822"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99" t="s">
        <v>336</v>
      </c>
      <c r="BA14" s="897" t="s">
        <v>104</v>
      </c>
      <c r="BB14" s="897" t="s">
        <v>24</v>
      </c>
      <c r="BC14" s="897"/>
      <c r="BD14" s="897" t="str">
        <f t="shared" si="0"/>
        <v>N/A</v>
      </c>
      <c r="BE14" s="897"/>
      <c r="BF14" s="897" t="str">
        <f t="shared" si="1"/>
        <v>N/A</v>
      </c>
      <c r="BG14" s="897"/>
      <c r="BH14" s="897" t="str">
        <f t="shared" si="2"/>
        <v>N/A</v>
      </c>
      <c r="BI14" s="897"/>
      <c r="BJ14" s="897" t="str">
        <f t="shared" si="3"/>
        <v>N/A</v>
      </c>
      <c r="BK14" s="897"/>
      <c r="BL14" s="897" t="str">
        <f t="shared" si="4"/>
        <v>N/A</v>
      </c>
      <c r="BM14" s="897"/>
      <c r="BN14" s="897" t="str">
        <f t="shared" si="5"/>
        <v>N/A</v>
      </c>
      <c r="BO14" s="897"/>
      <c r="BP14" s="897" t="str">
        <f t="shared" si="6"/>
        <v>N/A</v>
      </c>
      <c r="BQ14" s="897"/>
      <c r="BR14" s="897" t="str">
        <f t="shared" si="7"/>
        <v>N/A</v>
      </c>
      <c r="BS14" s="897"/>
      <c r="BT14" s="897" t="str">
        <f t="shared" si="8"/>
        <v>N/A</v>
      </c>
      <c r="BU14" s="897"/>
      <c r="BV14" s="897" t="str">
        <f t="shared" si="9"/>
        <v>N/A</v>
      </c>
      <c r="BW14" s="897"/>
      <c r="BX14" s="897" t="str">
        <f t="shared" si="10"/>
        <v>N/A</v>
      </c>
      <c r="BY14" s="897"/>
      <c r="BZ14" s="897" t="str">
        <f t="shared" si="11"/>
        <v>N/A</v>
      </c>
      <c r="CA14" s="897"/>
      <c r="CB14" s="897" t="str">
        <f t="shared" si="12"/>
        <v>N/A</v>
      </c>
      <c r="CC14" s="897"/>
      <c r="CD14" s="897" t="str">
        <f t="shared" si="13"/>
        <v>N/A</v>
      </c>
      <c r="CE14" s="897"/>
      <c r="CF14" s="897" t="str">
        <f t="shared" si="14"/>
        <v>N/A</v>
      </c>
      <c r="CG14" s="897"/>
      <c r="CH14" s="897" t="str">
        <f t="shared" si="15"/>
        <v>N/A</v>
      </c>
      <c r="CI14" s="897"/>
      <c r="CJ14" s="897" t="str">
        <f t="shared" si="16"/>
        <v>N/A</v>
      </c>
      <c r="CK14" s="897"/>
      <c r="CL14" s="897" t="str">
        <f t="shared" si="16"/>
        <v>N/A</v>
      </c>
      <c r="CM14" s="897"/>
      <c r="CN14" s="897" t="str">
        <f t="shared" si="16"/>
        <v>N/A</v>
      </c>
      <c r="CO14" s="897"/>
      <c r="CP14" s="897" t="str">
        <f t="shared" si="17"/>
        <v>N/A</v>
      </c>
      <c r="CQ14" s="897"/>
      <c r="CR14" s="897" t="str">
        <f t="shared" si="18"/>
        <v>N/A</v>
      </c>
      <c r="CS14" s="897"/>
    </row>
    <row r="15" spans="2:97" ht="18.75" customHeight="1">
      <c r="B15" s="857">
        <v>3592</v>
      </c>
      <c r="C15" s="865">
        <v>7</v>
      </c>
      <c r="D15" s="870" t="s">
        <v>347</v>
      </c>
      <c r="E15" s="822"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899" t="s">
        <v>335</v>
      </c>
      <c r="BA15" s="897" t="s">
        <v>104</v>
      </c>
      <c r="BB15" s="897" t="s">
        <v>24</v>
      </c>
      <c r="BC15" s="897"/>
      <c r="BD15" s="897" t="str">
        <f t="shared" si="0"/>
        <v>N/A</v>
      </c>
      <c r="BE15" s="897"/>
      <c r="BF15" s="897" t="str">
        <f t="shared" si="1"/>
        <v>N/A</v>
      </c>
      <c r="BG15" s="897"/>
      <c r="BH15" s="897" t="str">
        <f t="shared" si="2"/>
        <v>N/A</v>
      </c>
      <c r="BI15" s="897"/>
      <c r="BJ15" s="897" t="str">
        <f>IF(OR(ISBLANK(N15),ISBLANK(L15)),"N/A",IF(ABS((N15-L15)/L15)&gt;0.25,"&gt; 25%","ok"))</f>
        <v>N/A</v>
      </c>
      <c r="BK15" s="897"/>
      <c r="BL15" s="897" t="str">
        <f>IF(OR(ISBLANK(P15),ISBLANK(N15)),"N/A",IF(ABS((P15-N15)/N15)&gt;0.25,"&gt; 25%","ok"))</f>
        <v>N/A</v>
      </c>
      <c r="BM15" s="897"/>
      <c r="BN15" s="897" t="str">
        <f>IF(OR(ISBLANK(R15),ISBLANK(P15)),"N/A",IF(ABS((R15-P15)/P15)&gt;0.25,"&gt; 25%","ok"))</f>
        <v>N/A</v>
      </c>
      <c r="BO15" s="897"/>
      <c r="BP15" s="897" t="str">
        <f>IF(OR(ISBLANK(T15),ISBLANK(R15)),"N/A",IF(ABS((T15-R15)/R15)&gt;0.25,"&gt; 25%","ok"))</f>
        <v>N/A</v>
      </c>
      <c r="BQ15" s="897"/>
      <c r="BR15" s="897" t="str">
        <f>IF(OR(ISBLANK(V15),ISBLANK(T15)),"N/A",IF(ABS((V15-T15)/T15)&gt;0.25,"&gt; 25%","ok"))</f>
        <v>N/A</v>
      </c>
      <c r="BS15" s="897"/>
      <c r="BT15" s="897" t="str">
        <f>IF(OR(ISBLANK(X15),ISBLANK(V15)),"N/A",IF(ABS((X15-V15)/V15)&gt;0.25,"&gt; 25%","ok"))</f>
        <v>N/A</v>
      </c>
      <c r="BU15" s="897"/>
      <c r="BV15" s="897" t="str">
        <f>IF(OR(ISBLANK(Z15),ISBLANK(X15)),"N/A",IF(ABS((Z15-X15)/X15)&gt;0.25,"&gt; 25%","ok"))</f>
        <v>N/A</v>
      </c>
      <c r="BW15" s="897"/>
      <c r="BX15" s="897" t="str">
        <f>IF(OR(ISBLANK(AB15),ISBLANK(Z15)),"N/A",IF(ABS((AB15-Z15)/Z15)&gt;0.25,"&gt; 25%","ok"))</f>
        <v>N/A</v>
      </c>
      <c r="BY15" s="897"/>
      <c r="BZ15" s="897" t="str">
        <f>IF(OR(ISBLANK(AD15),ISBLANK(AB15)),"N/A",IF(ABS((AD15-AB15)/AB15)&gt;0.25,"&gt; 25%","ok"))</f>
        <v>N/A</v>
      </c>
      <c r="CA15" s="897"/>
      <c r="CB15" s="897" t="str">
        <f>IF(OR(ISBLANK(AF15),ISBLANK(AD15)),"N/A",IF(ABS((AF15-AD15)/AD15)&gt;0.25,"&gt; 25%","ok"))</f>
        <v>N/A</v>
      </c>
      <c r="CC15" s="897"/>
      <c r="CD15" s="897" t="str">
        <f>IF(OR(ISBLANK(AH15),ISBLANK(AF15)),"N/A",IF(ABS((AH15-AF15)/AF15)&gt;0.25,"&gt; 25%","ok"))</f>
        <v>N/A</v>
      </c>
      <c r="CE15" s="897"/>
      <c r="CF15" s="897" t="str">
        <f>IF(OR(ISBLANK(AJ15),ISBLANK(AH15)),"N/A",IF(ABS((AJ15-AH15)/AH15)&gt;0.25,"&gt; 25%","ok"))</f>
        <v>N/A</v>
      </c>
      <c r="CG15" s="897"/>
      <c r="CH15" s="897" t="str">
        <f>IF(OR(ISBLANK(AL15),ISBLANK(AJ15)),"N/A",IF(ABS((AL15-AJ15)/AJ15)&gt;0.25,"&gt; 25%","ok"))</f>
        <v>N/A</v>
      </c>
      <c r="CI15" s="897"/>
      <c r="CJ15" s="897" t="str">
        <f>IF(OR(ISBLANK(AN15),ISBLANK(AL15)),"N/A",IF(ABS((AN15-AL15)/AL15)&gt;0.25,"&gt; 25%","ok"))</f>
        <v>N/A</v>
      </c>
      <c r="CK15" s="897"/>
      <c r="CL15" s="897" t="str">
        <f>IF(OR(ISBLANK(AP15),ISBLANK(AN15)),"N/A",IF(ABS((AP15-AN15)/AN15)&gt;0.25,"&gt; 25%","ok"))</f>
        <v>N/A</v>
      </c>
      <c r="CM15" s="897"/>
      <c r="CN15" s="897" t="str">
        <f>IF(OR(ISBLANK(AR15),ISBLANK(AP15)),"N/A",IF(ABS((AR15-AP15)/AP15)&gt;0.25,"&gt; 25%","ok"))</f>
        <v>N/A</v>
      </c>
      <c r="CO15" s="897"/>
      <c r="CP15" s="897" t="str">
        <f>IF(OR(ISBLANK(AT15),ISBLANK(AR15)),"N/A",IF(ABS((AT15-AR15)/AR15)&gt;0.25,"&gt; 25%","ok"))</f>
        <v>N/A</v>
      </c>
      <c r="CQ15" s="897"/>
      <c r="CR15" s="897" t="str">
        <f>IF(OR(ISBLANK(AV15),ISBLANK(AT15)),"N/A",IF(ABS((AV15-AT15)/AT15)&gt;0.25,"&gt; 25%","ok"))</f>
        <v>N/A</v>
      </c>
      <c r="CS15" s="897"/>
    </row>
    <row r="16" spans="2:97" ht="27" customHeight="1" thickBot="1">
      <c r="B16" s="857">
        <v>3593</v>
      </c>
      <c r="C16" s="873">
        <v>8</v>
      </c>
      <c r="D16" s="874" t="s">
        <v>348</v>
      </c>
      <c r="E16" s="875" t="s">
        <v>104</v>
      </c>
      <c r="F16" s="876"/>
      <c r="G16" s="877"/>
      <c r="H16" s="876"/>
      <c r="I16" s="877"/>
      <c r="J16" s="876"/>
      <c r="K16" s="877"/>
      <c r="L16" s="876"/>
      <c r="M16" s="877"/>
      <c r="N16" s="876"/>
      <c r="O16" s="877"/>
      <c r="P16" s="876"/>
      <c r="Q16" s="877"/>
      <c r="R16" s="876"/>
      <c r="S16" s="877"/>
      <c r="T16" s="876"/>
      <c r="U16" s="877"/>
      <c r="V16" s="878"/>
      <c r="W16" s="877"/>
      <c r="X16" s="878"/>
      <c r="Y16" s="877"/>
      <c r="Z16" s="876"/>
      <c r="AA16" s="877"/>
      <c r="AB16" s="879"/>
      <c r="AC16" s="877"/>
      <c r="AD16" s="879"/>
      <c r="AE16" s="877"/>
      <c r="AF16" s="879"/>
      <c r="AG16" s="877"/>
      <c r="AH16" s="879"/>
      <c r="AI16" s="877"/>
      <c r="AJ16" s="879"/>
      <c r="AK16" s="877"/>
      <c r="AL16" s="879"/>
      <c r="AM16" s="877"/>
      <c r="AN16" s="879"/>
      <c r="AO16" s="877"/>
      <c r="AP16" s="879"/>
      <c r="AQ16" s="877"/>
      <c r="AR16" s="879"/>
      <c r="AS16" s="877"/>
      <c r="AT16" s="879"/>
      <c r="AU16" s="877"/>
      <c r="AV16" s="879"/>
      <c r="AW16" s="877"/>
      <c r="AY16" s="867">
        <v>8</v>
      </c>
      <c r="AZ16" s="900" t="s">
        <v>289</v>
      </c>
      <c r="BA16" s="901" t="s">
        <v>104</v>
      </c>
      <c r="BB16" s="901" t="s">
        <v>24</v>
      </c>
      <c r="BC16" s="901"/>
      <c r="BD16" s="901" t="str">
        <f t="shared" si="0"/>
        <v>N/A</v>
      </c>
      <c r="BE16" s="901"/>
      <c r="BF16" s="901" t="str">
        <f t="shared" si="1"/>
        <v>N/A</v>
      </c>
      <c r="BG16" s="901"/>
      <c r="BH16" s="901" t="str">
        <f t="shared" si="2"/>
        <v>N/A</v>
      </c>
      <c r="BI16" s="901"/>
      <c r="BJ16" s="901" t="str">
        <f t="shared" si="3"/>
        <v>N/A</v>
      </c>
      <c r="BK16" s="901"/>
      <c r="BL16" s="901" t="str">
        <f t="shared" si="4"/>
        <v>N/A</v>
      </c>
      <c r="BM16" s="901"/>
      <c r="BN16" s="901" t="str">
        <f t="shared" si="5"/>
        <v>N/A</v>
      </c>
      <c r="BO16" s="901"/>
      <c r="BP16" s="901" t="str">
        <f t="shared" si="6"/>
        <v>N/A</v>
      </c>
      <c r="BQ16" s="901"/>
      <c r="BR16" s="901" t="str">
        <f t="shared" si="7"/>
        <v>N/A</v>
      </c>
      <c r="BS16" s="901"/>
      <c r="BT16" s="901" t="str">
        <f t="shared" si="8"/>
        <v>N/A</v>
      </c>
      <c r="BU16" s="901"/>
      <c r="BV16" s="901" t="str">
        <f t="shared" si="9"/>
        <v>N/A</v>
      </c>
      <c r="BW16" s="901"/>
      <c r="BX16" s="901" t="str">
        <f t="shared" si="10"/>
        <v>N/A</v>
      </c>
      <c r="BY16" s="901"/>
      <c r="BZ16" s="901" t="str">
        <f t="shared" si="11"/>
        <v>N/A</v>
      </c>
      <c r="CA16" s="901"/>
      <c r="CB16" s="901" t="str">
        <f t="shared" si="12"/>
        <v>N/A</v>
      </c>
      <c r="CC16" s="901"/>
      <c r="CD16" s="901" t="str">
        <f t="shared" si="13"/>
        <v>N/A</v>
      </c>
      <c r="CE16" s="901"/>
      <c r="CF16" s="901" t="str">
        <f t="shared" si="14"/>
        <v>N/A</v>
      </c>
      <c r="CG16" s="901"/>
      <c r="CH16" s="901" t="str">
        <f t="shared" si="15"/>
        <v>N/A</v>
      </c>
      <c r="CI16" s="901"/>
      <c r="CJ16" s="901" t="str">
        <f t="shared" si="16"/>
        <v>N/A</v>
      </c>
      <c r="CK16" s="901"/>
      <c r="CL16" s="901" t="str">
        <f t="shared" si="16"/>
        <v>N/A</v>
      </c>
      <c r="CM16" s="901"/>
      <c r="CN16" s="901" t="str">
        <f t="shared" si="16"/>
        <v>N/A</v>
      </c>
      <c r="CO16" s="901"/>
      <c r="CP16" s="901" t="str">
        <f t="shared" si="17"/>
        <v>N/A</v>
      </c>
      <c r="CQ16" s="901"/>
      <c r="CR16" s="901" t="str">
        <f t="shared" si="18"/>
        <v>N/A</v>
      </c>
      <c r="CS16" s="901"/>
    </row>
    <row r="17" spans="2:97" ht="18.75" customHeight="1">
      <c r="B17" s="857">
        <v>3650</v>
      </c>
      <c r="C17" s="885">
        <v>9</v>
      </c>
      <c r="D17" s="872" t="s">
        <v>242</v>
      </c>
      <c r="E17" s="820"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Y17" s="868">
        <v>9</v>
      </c>
      <c r="AZ17" s="902" t="s">
        <v>242</v>
      </c>
      <c r="BA17" s="903" t="s">
        <v>104</v>
      </c>
      <c r="BB17" s="904" t="s">
        <v>24</v>
      </c>
      <c r="BC17" s="904"/>
      <c r="BD17" s="904" t="str">
        <f t="shared" si="0"/>
        <v>N/A</v>
      </c>
      <c r="BE17" s="904"/>
      <c r="BF17" s="904" t="str">
        <f t="shared" si="1"/>
        <v>N/A</v>
      </c>
      <c r="BG17" s="904"/>
      <c r="BH17" s="904" t="str">
        <f t="shared" si="2"/>
        <v>N/A</v>
      </c>
      <c r="BI17" s="904"/>
      <c r="BJ17" s="904" t="str">
        <f>IF(OR(ISBLANK(N17),ISBLANK(L17)),"N/A",IF(ABS((N17-L17)/L17)&gt;0.25,"&gt; 25%","ok"))</f>
        <v>N/A</v>
      </c>
      <c r="BK17" s="904"/>
      <c r="BL17" s="904" t="str">
        <f>IF(OR(ISBLANK(P17),ISBLANK(N17)),"N/A",IF(ABS((P17-N17)/N17)&gt;0.25,"&gt; 25%","ok"))</f>
        <v>N/A</v>
      </c>
      <c r="BM17" s="904"/>
      <c r="BN17" s="904" t="str">
        <f>IF(OR(ISBLANK(R17),ISBLANK(P17)),"N/A",IF(ABS((R17-P17)/P17)&gt;0.25,"&gt; 25%","ok"))</f>
        <v>N/A</v>
      </c>
      <c r="BO17" s="904"/>
      <c r="BP17" s="904" t="str">
        <f>IF(OR(ISBLANK(T17),ISBLANK(R17)),"N/A",IF(ABS((T17-R17)/R17)&gt;0.25,"&gt; 25%","ok"))</f>
        <v>N/A</v>
      </c>
      <c r="BQ17" s="904"/>
      <c r="BR17" s="904" t="str">
        <f>IF(OR(ISBLANK(V17),ISBLANK(T17)),"N/A",IF(ABS((V17-T17)/T17)&gt;0.25,"&gt; 25%","ok"))</f>
        <v>N/A</v>
      </c>
      <c r="BS17" s="904"/>
      <c r="BT17" s="904" t="str">
        <f>IF(OR(ISBLANK(X17),ISBLANK(V17)),"N/A",IF(ABS((X17-V17)/V17)&gt;0.25,"&gt; 25%","ok"))</f>
        <v>N/A</v>
      </c>
      <c r="BU17" s="904"/>
      <c r="BV17" s="904" t="str">
        <f>IF(OR(ISBLANK(Z17),ISBLANK(X17)),"N/A",IF(ABS((Z17-X17)/X17)&gt;0.25,"&gt; 25%","ok"))</f>
        <v>N/A</v>
      </c>
      <c r="BW17" s="904"/>
      <c r="BX17" s="904" t="str">
        <f>IF(OR(ISBLANK(AB17),ISBLANK(Z17)),"N/A",IF(ABS((AB17-Z17)/Z17)&gt;0.25,"&gt; 25%","ok"))</f>
        <v>N/A</v>
      </c>
      <c r="BY17" s="904"/>
      <c r="BZ17" s="904" t="str">
        <f>IF(OR(ISBLANK(AD17),ISBLANK(AB17)),"N/A",IF(ABS((AD17-AB17)/AB17)&gt;0.25,"&gt; 25%","ok"))</f>
        <v>N/A</v>
      </c>
      <c r="CA17" s="904"/>
      <c r="CB17" s="904" t="str">
        <f>IF(OR(ISBLANK(AF17),ISBLANK(AD17)),"N/A",IF(ABS((AF17-AD17)/AD17)&gt;0.25,"&gt; 25%","ok"))</f>
        <v>N/A</v>
      </c>
      <c r="CC17" s="904"/>
      <c r="CD17" s="904" t="str">
        <f>IF(OR(ISBLANK(AH17),ISBLANK(AF17)),"N/A",IF(ABS((AH17-AF17)/AF17)&gt;0.25,"&gt; 25%","ok"))</f>
        <v>N/A</v>
      </c>
      <c r="CE17" s="904"/>
      <c r="CF17" s="904" t="str">
        <f>IF(OR(ISBLANK(AJ17),ISBLANK(AH17)),"N/A",IF(ABS((AJ17-AH17)/AH17)&gt;0.25,"&gt; 25%","ok"))</f>
        <v>N/A</v>
      </c>
      <c r="CG17" s="904"/>
      <c r="CH17" s="904" t="str">
        <f>IF(OR(ISBLANK(AL17),ISBLANK(AJ17)),"N/A",IF(ABS((AL17-AJ17)/AJ17)&gt;0.25,"&gt; 25%","ok"))</f>
        <v>N/A</v>
      </c>
      <c r="CI17" s="904"/>
      <c r="CJ17" s="904" t="str">
        <f>IF(OR(ISBLANK(AN17),ISBLANK(AL17)),"N/A",IF(ABS((AN17-AL17)/AL17)&gt;0.25,"&gt; 25%","ok"))</f>
        <v>N/A</v>
      </c>
      <c r="CK17" s="904"/>
      <c r="CL17" s="904" t="str">
        <f>IF(OR(ISBLANK(AP17),ISBLANK(AN17)),"N/A",IF(ABS((AP17-AN17)/AN17)&gt;0.25,"&gt; 25%","ok"))</f>
        <v>N/A</v>
      </c>
      <c r="CM17" s="904"/>
      <c r="CN17" s="904" t="str">
        <f>IF(OR(ISBLANK(AR17),ISBLANK(AP17)),"N/A",IF(ABS((AR17-AP17)/AP17)&gt;0.25,"&gt; 25%","ok"))</f>
        <v>N/A</v>
      </c>
      <c r="CO17" s="904"/>
      <c r="CP17" s="904" t="str">
        <f>IF(OR(ISBLANK(AT17),ISBLANK(AR17)),"N/A",IF(ABS((AT17-AR17)/AR17)&gt;0.25,"&gt; 25%","ok"))</f>
        <v>N/A</v>
      </c>
      <c r="CQ17" s="904"/>
      <c r="CR17" s="904" t="str">
        <f>IF(OR(ISBLANK(AV17),ISBLANK(AT17)),"N/A",IF(ABS((AV17-AT17)/AT17)&gt;0.25,"&gt; 25%","ok"))</f>
        <v>N/A</v>
      </c>
      <c r="CS17" s="904"/>
    </row>
    <row r="18" spans="2:97" ht="22.5" customHeight="1">
      <c r="B18" s="857">
        <v>3660</v>
      </c>
      <c r="C18" s="865">
        <v>10</v>
      </c>
      <c r="D18" s="869" t="s">
        <v>345</v>
      </c>
      <c r="E18" s="822"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Y18" s="272">
        <v>10</v>
      </c>
      <c r="AZ18" s="898" t="s">
        <v>333</v>
      </c>
      <c r="BA18" s="897" t="s">
        <v>104</v>
      </c>
      <c r="BB18" s="897" t="s">
        <v>24</v>
      </c>
      <c r="BC18" s="897"/>
      <c r="BD18" s="897" t="str">
        <f t="shared" si="0"/>
        <v>N/A</v>
      </c>
      <c r="BE18" s="897"/>
      <c r="BF18" s="897" t="str">
        <f t="shared" si="1"/>
        <v>N/A</v>
      </c>
      <c r="BG18" s="897"/>
      <c r="BH18" s="897" t="str">
        <f t="shared" si="2"/>
        <v>N/A</v>
      </c>
      <c r="BI18" s="897"/>
      <c r="BJ18" s="897" t="str">
        <f aca="true" t="shared" si="19" ref="BJ18:BJ24">IF(OR(ISBLANK(N18),ISBLANK(L18)),"N/A",IF(ABS((N18-L18)/L18)&gt;0.25,"&gt; 25%","ok"))</f>
        <v>N/A</v>
      </c>
      <c r="BK18" s="897"/>
      <c r="BL18" s="897" t="str">
        <f aca="true" t="shared" si="20" ref="BL18:BL24">IF(OR(ISBLANK(P18),ISBLANK(N18)),"N/A",IF(ABS((P18-N18)/N18)&gt;0.25,"&gt; 25%","ok"))</f>
        <v>N/A</v>
      </c>
      <c r="BM18" s="897"/>
      <c r="BN18" s="897" t="str">
        <f aca="true" t="shared" si="21" ref="BN18:BN24">IF(OR(ISBLANK(R18),ISBLANK(P18)),"N/A",IF(ABS((R18-P18)/P18)&gt;0.25,"&gt; 25%","ok"))</f>
        <v>N/A</v>
      </c>
      <c r="BO18" s="897"/>
      <c r="BP18" s="897" t="str">
        <f aca="true" t="shared" si="22" ref="BP18:BP24">IF(OR(ISBLANK(T18),ISBLANK(R18)),"N/A",IF(ABS((T18-R18)/R18)&gt;0.25,"&gt; 25%","ok"))</f>
        <v>N/A</v>
      </c>
      <c r="BQ18" s="897"/>
      <c r="BR18" s="897" t="str">
        <f aca="true" t="shared" si="23" ref="BR18:BR24">IF(OR(ISBLANK(V18),ISBLANK(T18)),"N/A",IF(ABS((V18-T18)/T18)&gt;0.25,"&gt; 25%","ok"))</f>
        <v>N/A</v>
      </c>
      <c r="BS18" s="897"/>
      <c r="BT18" s="897" t="str">
        <f aca="true" t="shared" si="24" ref="BT18:BT24">IF(OR(ISBLANK(X18),ISBLANK(V18)),"N/A",IF(ABS((X18-V18)/V18)&gt;0.25,"&gt; 25%","ok"))</f>
        <v>N/A</v>
      </c>
      <c r="BU18" s="897"/>
      <c r="BV18" s="897" t="str">
        <f aca="true" t="shared" si="25" ref="BV18:BV24">IF(OR(ISBLANK(Z18),ISBLANK(X18)),"N/A",IF(ABS((Z18-X18)/X18)&gt;0.25,"&gt; 25%","ok"))</f>
        <v>N/A</v>
      </c>
      <c r="BW18" s="897"/>
      <c r="BX18" s="897" t="str">
        <f aca="true" t="shared" si="26" ref="BX18:BX24">IF(OR(ISBLANK(AB18),ISBLANK(Z18)),"N/A",IF(ABS((AB18-Z18)/Z18)&gt;0.25,"&gt; 25%","ok"))</f>
        <v>N/A</v>
      </c>
      <c r="BY18" s="897"/>
      <c r="BZ18" s="897" t="str">
        <f aca="true" t="shared" si="27" ref="BZ18:BZ24">IF(OR(ISBLANK(AD18),ISBLANK(AB18)),"N/A",IF(ABS((AD18-AB18)/AB18)&gt;0.25,"&gt; 25%","ok"))</f>
        <v>N/A</v>
      </c>
      <c r="CA18" s="897"/>
      <c r="CB18" s="897" t="str">
        <f aca="true" t="shared" si="28" ref="CB18:CB24">IF(OR(ISBLANK(AF18),ISBLANK(AD18)),"N/A",IF(ABS((AF18-AD18)/AD18)&gt;0.25,"&gt; 25%","ok"))</f>
        <v>N/A</v>
      </c>
      <c r="CC18" s="897"/>
      <c r="CD18" s="897" t="str">
        <f aca="true" t="shared" si="29" ref="CD18:CD24">IF(OR(ISBLANK(AH18),ISBLANK(AF18)),"N/A",IF(ABS((AH18-AF18)/AF18)&gt;0.25,"&gt; 25%","ok"))</f>
        <v>N/A</v>
      </c>
      <c r="CE18" s="897"/>
      <c r="CF18" s="897" t="str">
        <f aca="true" t="shared" si="30" ref="CF18:CF24">IF(OR(ISBLANK(AJ18),ISBLANK(AH18)),"N/A",IF(ABS((AJ18-AH18)/AH18)&gt;0.25,"&gt; 25%","ok"))</f>
        <v>N/A</v>
      </c>
      <c r="CG18" s="897"/>
      <c r="CH18" s="897" t="str">
        <f aca="true" t="shared" si="31" ref="CH18:CH24">IF(OR(ISBLANK(AL18),ISBLANK(AJ18)),"N/A",IF(ABS((AL18-AJ18)/AJ18)&gt;0.25,"&gt; 25%","ok"))</f>
        <v>N/A</v>
      </c>
      <c r="CI18" s="897"/>
      <c r="CJ18" s="897" t="str">
        <f aca="true" t="shared" si="32" ref="CJ18:CJ24">IF(OR(ISBLANK(AN18),ISBLANK(AL18)),"N/A",IF(ABS((AN18-AL18)/AL18)&gt;0.25,"&gt; 25%","ok"))</f>
        <v>N/A</v>
      </c>
      <c r="CK18" s="897"/>
      <c r="CL18" s="897" t="str">
        <f aca="true" t="shared" si="33" ref="CL18:CL24">IF(OR(ISBLANK(AP18),ISBLANK(AN18)),"N/A",IF(ABS((AP18-AN18)/AN18)&gt;0.25,"&gt; 25%","ok"))</f>
        <v>N/A</v>
      </c>
      <c r="CM18" s="897"/>
      <c r="CN18" s="897" t="str">
        <f aca="true" t="shared" si="34" ref="CN18:CN24">IF(OR(ISBLANK(AR18),ISBLANK(AP18)),"N/A",IF(ABS((AR18-AP18)/AP18)&gt;0.25,"&gt; 25%","ok"))</f>
        <v>N/A</v>
      </c>
      <c r="CO18" s="897"/>
      <c r="CP18" s="897" t="str">
        <f aca="true" t="shared" si="35" ref="CP18:CP24">IF(OR(ISBLANK(AT18),ISBLANK(AR18)),"N/A",IF(ABS((AT18-AR18)/AR18)&gt;0.25,"&gt; 25%","ok"))</f>
        <v>N/A</v>
      </c>
      <c r="CQ18" s="897"/>
      <c r="CR18" s="897" t="str">
        <f aca="true" t="shared" si="36" ref="CR18:CR24">IF(OR(ISBLANK(AV18),ISBLANK(AT18)),"N/A",IF(ABS((AV18-AT18)/AT18)&gt;0.25,"&gt; 25%","ok"))</f>
        <v>N/A</v>
      </c>
      <c r="CS18" s="897"/>
    </row>
    <row r="19" spans="2:97" ht="25.5" customHeight="1">
      <c r="B19" s="857">
        <v>3670</v>
      </c>
      <c r="C19" s="865">
        <v>11</v>
      </c>
      <c r="D19" s="886" t="s">
        <v>340</v>
      </c>
      <c r="E19" s="822"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Y19" s="272">
        <v>11</v>
      </c>
      <c r="AZ19" s="898" t="s">
        <v>300</v>
      </c>
      <c r="BA19" s="897" t="s">
        <v>104</v>
      </c>
      <c r="BB19" s="897" t="s">
        <v>24</v>
      </c>
      <c r="BC19" s="897"/>
      <c r="BD19" s="897" t="str">
        <f t="shared" si="0"/>
        <v>N/A</v>
      </c>
      <c r="BE19" s="897"/>
      <c r="BF19" s="897" t="str">
        <f t="shared" si="1"/>
        <v>N/A</v>
      </c>
      <c r="BG19" s="897"/>
      <c r="BH19" s="897" t="str">
        <f t="shared" si="2"/>
        <v>N/A</v>
      </c>
      <c r="BI19" s="897"/>
      <c r="BJ19" s="897" t="str">
        <f t="shared" si="19"/>
        <v>N/A</v>
      </c>
      <c r="BK19" s="897"/>
      <c r="BL19" s="897" t="str">
        <f t="shared" si="20"/>
        <v>N/A</v>
      </c>
      <c r="BM19" s="897"/>
      <c r="BN19" s="897" t="str">
        <f t="shared" si="21"/>
        <v>N/A</v>
      </c>
      <c r="BO19" s="897"/>
      <c r="BP19" s="897" t="str">
        <f t="shared" si="22"/>
        <v>N/A</v>
      </c>
      <c r="BQ19" s="897"/>
      <c r="BR19" s="897" t="str">
        <f t="shared" si="23"/>
        <v>N/A</v>
      </c>
      <c r="BS19" s="897"/>
      <c r="BT19" s="897" t="str">
        <f t="shared" si="24"/>
        <v>N/A</v>
      </c>
      <c r="BU19" s="897"/>
      <c r="BV19" s="897" t="str">
        <f t="shared" si="25"/>
        <v>N/A</v>
      </c>
      <c r="BW19" s="897"/>
      <c r="BX19" s="897" t="str">
        <f t="shared" si="26"/>
        <v>N/A</v>
      </c>
      <c r="BY19" s="897"/>
      <c r="BZ19" s="897" t="str">
        <f t="shared" si="27"/>
        <v>N/A</v>
      </c>
      <c r="CA19" s="897"/>
      <c r="CB19" s="897" t="str">
        <f t="shared" si="28"/>
        <v>N/A</v>
      </c>
      <c r="CC19" s="897"/>
      <c r="CD19" s="897" t="str">
        <f t="shared" si="29"/>
        <v>N/A</v>
      </c>
      <c r="CE19" s="897"/>
      <c r="CF19" s="897" t="str">
        <f t="shared" si="30"/>
        <v>N/A</v>
      </c>
      <c r="CG19" s="897"/>
      <c r="CH19" s="897" t="str">
        <f t="shared" si="31"/>
        <v>N/A</v>
      </c>
      <c r="CI19" s="897"/>
      <c r="CJ19" s="897" t="str">
        <f t="shared" si="32"/>
        <v>N/A</v>
      </c>
      <c r="CK19" s="897"/>
      <c r="CL19" s="897" t="str">
        <f t="shared" si="33"/>
        <v>N/A</v>
      </c>
      <c r="CM19" s="897"/>
      <c r="CN19" s="897" t="str">
        <f t="shared" si="34"/>
        <v>N/A</v>
      </c>
      <c r="CO19" s="897"/>
      <c r="CP19" s="897" t="str">
        <f t="shared" si="35"/>
        <v>N/A</v>
      </c>
      <c r="CQ19" s="897"/>
      <c r="CR19" s="897" t="str">
        <f t="shared" si="36"/>
        <v>N/A</v>
      </c>
      <c r="CS19" s="897"/>
    </row>
    <row r="20" spans="2:97" ht="28.5" customHeight="1">
      <c r="B20" s="857">
        <v>3680</v>
      </c>
      <c r="C20" s="865">
        <v>12</v>
      </c>
      <c r="D20" s="886" t="s">
        <v>341</v>
      </c>
      <c r="E20" s="822"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Y20" s="272">
        <v>12</v>
      </c>
      <c r="AZ20" s="898" t="s">
        <v>334</v>
      </c>
      <c r="BA20" s="897" t="s">
        <v>104</v>
      </c>
      <c r="BB20" s="897" t="s">
        <v>24</v>
      </c>
      <c r="BC20" s="897"/>
      <c r="BD20" s="897" t="str">
        <f t="shared" si="0"/>
        <v>N/A</v>
      </c>
      <c r="BE20" s="897"/>
      <c r="BF20" s="897" t="str">
        <f t="shared" si="1"/>
        <v>N/A</v>
      </c>
      <c r="BG20" s="897"/>
      <c r="BH20" s="897" t="str">
        <f t="shared" si="2"/>
        <v>N/A</v>
      </c>
      <c r="BI20" s="897"/>
      <c r="BJ20" s="897" t="str">
        <f t="shared" si="19"/>
        <v>N/A</v>
      </c>
      <c r="BK20" s="897"/>
      <c r="BL20" s="897" t="str">
        <f t="shared" si="20"/>
        <v>N/A</v>
      </c>
      <c r="BM20" s="897"/>
      <c r="BN20" s="897" t="str">
        <f t="shared" si="21"/>
        <v>N/A</v>
      </c>
      <c r="BO20" s="897"/>
      <c r="BP20" s="897" t="str">
        <f t="shared" si="22"/>
        <v>N/A</v>
      </c>
      <c r="BQ20" s="897"/>
      <c r="BR20" s="897" t="str">
        <f t="shared" si="23"/>
        <v>N/A</v>
      </c>
      <c r="BS20" s="897"/>
      <c r="BT20" s="897" t="str">
        <f t="shared" si="24"/>
        <v>N/A</v>
      </c>
      <c r="BU20" s="897"/>
      <c r="BV20" s="897" t="str">
        <f t="shared" si="25"/>
        <v>N/A</v>
      </c>
      <c r="BW20" s="897"/>
      <c r="BX20" s="897" t="str">
        <f t="shared" si="26"/>
        <v>N/A</v>
      </c>
      <c r="BY20" s="897"/>
      <c r="BZ20" s="897" t="str">
        <f t="shared" si="27"/>
        <v>N/A</v>
      </c>
      <c r="CA20" s="897"/>
      <c r="CB20" s="897" t="str">
        <f t="shared" si="28"/>
        <v>N/A</v>
      </c>
      <c r="CC20" s="897"/>
      <c r="CD20" s="897" t="str">
        <f t="shared" si="29"/>
        <v>N/A</v>
      </c>
      <c r="CE20" s="897"/>
      <c r="CF20" s="897" t="str">
        <f t="shared" si="30"/>
        <v>N/A</v>
      </c>
      <c r="CG20" s="897"/>
      <c r="CH20" s="897" t="str">
        <f t="shared" si="31"/>
        <v>N/A</v>
      </c>
      <c r="CI20" s="897"/>
      <c r="CJ20" s="897" t="str">
        <f t="shared" si="32"/>
        <v>N/A</v>
      </c>
      <c r="CK20" s="897"/>
      <c r="CL20" s="897" t="str">
        <f t="shared" si="33"/>
        <v>N/A</v>
      </c>
      <c r="CM20" s="897"/>
      <c r="CN20" s="897" t="str">
        <f t="shared" si="34"/>
        <v>N/A</v>
      </c>
      <c r="CO20" s="897"/>
      <c r="CP20" s="897" t="str">
        <f t="shared" si="35"/>
        <v>N/A</v>
      </c>
      <c r="CQ20" s="897"/>
      <c r="CR20" s="897" t="str">
        <f t="shared" si="36"/>
        <v>N/A</v>
      </c>
      <c r="CS20" s="897"/>
    </row>
    <row r="21" spans="2:97" ht="18.75" customHeight="1">
      <c r="B21" s="857">
        <v>3690</v>
      </c>
      <c r="C21" s="865">
        <v>13</v>
      </c>
      <c r="D21" s="886" t="s">
        <v>343</v>
      </c>
      <c r="E21" s="822"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98" t="s">
        <v>331</v>
      </c>
      <c r="BA21" s="897" t="s">
        <v>104</v>
      </c>
      <c r="BB21" s="897" t="s">
        <v>24</v>
      </c>
      <c r="BC21" s="897"/>
      <c r="BD21" s="897" t="str">
        <f t="shared" si="0"/>
        <v>N/A</v>
      </c>
      <c r="BE21" s="897"/>
      <c r="BF21" s="897" t="str">
        <f t="shared" si="1"/>
        <v>N/A</v>
      </c>
      <c r="BG21" s="897"/>
      <c r="BH21" s="897" t="str">
        <f t="shared" si="2"/>
        <v>N/A</v>
      </c>
      <c r="BI21" s="897"/>
      <c r="BJ21" s="897" t="str">
        <f t="shared" si="19"/>
        <v>N/A</v>
      </c>
      <c r="BK21" s="897"/>
      <c r="BL21" s="897" t="str">
        <f t="shared" si="20"/>
        <v>N/A</v>
      </c>
      <c r="BM21" s="897"/>
      <c r="BN21" s="897" t="str">
        <f t="shared" si="21"/>
        <v>N/A</v>
      </c>
      <c r="BO21" s="897"/>
      <c r="BP21" s="897" t="str">
        <f t="shared" si="22"/>
        <v>N/A</v>
      </c>
      <c r="BQ21" s="897"/>
      <c r="BR21" s="897" t="str">
        <f t="shared" si="23"/>
        <v>N/A</v>
      </c>
      <c r="BS21" s="897"/>
      <c r="BT21" s="897" t="str">
        <f t="shared" si="24"/>
        <v>N/A</v>
      </c>
      <c r="BU21" s="897"/>
      <c r="BV21" s="897" t="str">
        <f t="shared" si="25"/>
        <v>N/A</v>
      </c>
      <c r="BW21" s="897"/>
      <c r="BX21" s="897" t="str">
        <f t="shared" si="26"/>
        <v>N/A</v>
      </c>
      <c r="BY21" s="897"/>
      <c r="BZ21" s="897" t="str">
        <f t="shared" si="27"/>
        <v>N/A</v>
      </c>
      <c r="CA21" s="897"/>
      <c r="CB21" s="897" t="str">
        <f t="shared" si="28"/>
        <v>N/A</v>
      </c>
      <c r="CC21" s="897"/>
      <c r="CD21" s="897" t="str">
        <f t="shared" si="29"/>
        <v>N/A</v>
      </c>
      <c r="CE21" s="897"/>
      <c r="CF21" s="897" t="str">
        <f t="shared" si="30"/>
        <v>N/A</v>
      </c>
      <c r="CG21" s="897"/>
      <c r="CH21" s="897" t="str">
        <f t="shared" si="31"/>
        <v>N/A</v>
      </c>
      <c r="CI21" s="897"/>
      <c r="CJ21" s="897" t="str">
        <f t="shared" si="32"/>
        <v>N/A</v>
      </c>
      <c r="CK21" s="897"/>
      <c r="CL21" s="897" t="str">
        <f t="shared" si="33"/>
        <v>N/A</v>
      </c>
      <c r="CM21" s="897"/>
      <c r="CN21" s="897" t="str">
        <f t="shared" si="34"/>
        <v>N/A</v>
      </c>
      <c r="CO21" s="897"/>
      <c r="CP21" s="897" t="str">
        <f t="shared" si="35"/>
        <v>N/A</v>
      </c>
      <c r="CQ21" s="897"/>
      <c r="CR21" s="897" t="str">
        <f t="shared" si="36"/>
        <v>N/A</v>
      </c>
      <c r="CS21" s="897"/>
    </row>
    <row r="22" spans="2:97" ht="18.75" customHeight="1">
      <c r="B22" s="857">
        <v>3691</v>
      </c>
      <c r="C22" s="865">
        <v>14</v>
      </c>
      <c r="D22" s="870" t="s">
        <v>346</v>
      </c>
      <c r="E22" s="822"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899" t="s">
        <v>336</v>
      </c>
      <c r="BA22" s="897" t="s">
        <v>104</v>
      </c>
      <c r="BB22" s="897" t="s">
        <v>24</v>
      </c>
      <c r="BC22" s="897"/>
      <c r="BD22" s="897" t="str">
        <f t="shared" si="0"/>
        <v>N/A</v>
      </c>
      <c r="BE22" s="897"/>
      <c r="BF22" s="897" t="str">
        <f t="shared" si="1"/>
        <v>N/A</v>
      </c>
      <c r="BG22" s="897"/>
      <c r="BH22" s="897" t="str">
        <f t="shared" si="2"/>
        <v>N/A</v>
      </c>
      <c r="BI22" s="897"/>
      <c r="BJ22" s="897" t="str">
        <f>IF(OR(ISBLANK(N22),ISBLANK(L22)),"N/A",IF(ABS((N22-L22)/L22)&gt;0.25,"&gt; 25%","ok"))</f>
        <v>N/A</v>
      </c>
      <c r="BK22" s="897"/>
      <c r="BL22" s="897" t="str">
        <f>IF(OR(ISBLANK(P22),ISBLANK(N22)),"N/A",IF(ABS((P22-N22)/N22)&gt;0.25,"&gt; 25%","ok"))</f>
        <v>N/A</v>
      </c>
      <c r="BM22" s="897"/>
      <c r="BN22" s="897" t="str">
        <f>IF(OR(ISBLANK(R22),ISBLANK(P22)),"N/A",IF(ABS((R22-P22)/P22)&gt;0.25,"&gt; 25%","ok"))</f>
        <v>N/A</v>
      </c>
      <c r="BO22" s="897"/>
      <c r="BP22" s="897" t="str">
        <f>IF(OR(ISBLANK(T22),ISBLANK(R22)),"N/A",IF(ABS((T22-R22)/R22)&gt;0.25,"&gt; 25%","ok"))</f>
        <v>N/A</v>
      </c>
      <c r="BQ22" s="897"/>
      <c r="BR22" s="897" t="str">
        <f>IF(OR(ISBLANK(V22),ISBLANK(T22)),"N/A",IF(ABS((V22-T22)/T22)&gt;0.25,"&gt; 25%","ok"))</f>
        <v>N/A</v>
      </c>
      <c r="BS22" s="897"/>
      <c r="BT22" s="897" t="str">
        <f>IF(OR(ISBLANK(X22),ISBLANK(V22)),"N/A",IF(ABS((X22-V22)/V22)&gt;0.25,"&gt; 25%","ok"))</f>
        <v>N/A</v>
      </c>
      <c r="BU22" s="897"/>
      <c r="BV22" s="897" t="str">
        <f>IF(OR(ISBLANK(Z22),ISBLANK(X22)),"N/A",IF(ABS((Z22-X22)/X22)&gt;0.25,"&gt; 25%","ok"))</f>
        <v>N/A</v>
      </c>
      <c r="BW22" s="897"/>
      <c r="BX22" s="897" t="str">
        <f>IF(OR(ISBLANK(AB22),ISBLANK(Z22)),"N/A",IF(ABS((AB22-Z22)/Z22)&gt;0.25,"&gt; 25%","ok"))</f>
        <v>N/A</v>
      </c>
      <c r="BY22" s="897"/>
      <c r="BZ22" s="897" t="str">
        <f>IF(OR(ISBLANK(AD22),ISBLANK(AB22)),"N/A",IF(ABS((AD22-AB22)/AB22)&gt;0.25,"&gt; 25%","ok"))</f>
        <v>N/A</v>
      </c>
      <c r="CA22" s="897"/>
      <c r="CB22" s="897" t="str">
        <f>IF(OR(ISBLANK(AF22),ISBLANK(AD22)),"N/A",IF(ABS((AF22-AD22)/AD22)&gt;0.25,"&gt; 25%","ok"))</f>
        <v>N/A</v>
      </c>
      <c r="CC22" s="897"/>
      <c r="CD22" s="897" t="str">
        <f>IF(OR(ISBLANK(AH22),ISBLANK(AF22)),"N/A",IF(ABS((AH22-AF22)/AF22)&gt;0.25,"&gt; 25%","ok"))</f>
        <v>N/A</v>
      </c>
      <c r="CE22" s="897"/>
      <c r="CF22" s="897" t="str">
        <f>IF(OR(ISBLANK(AJ22),ISBLANK(AH22)),"N/A",IF(ABS((AJ22-AH22)/AH22)&gt;0.25,"&gt; 25%","ok"))</f>
        <v>N/A</v>
      </c>
      <c r="CG22" s="897"/>
      <c r="CH22" s="897" t="str">
        <f>IF(OR(ISBLANK(AL22),ISBLANK(AJ22)),"N/A",IF(ABS((AL22-AJ22)/AJ22)&gt;0.25,"&gt; 25%","ok"))</f>
        <v>N/A</v>
      </c>
      <c r="CI22" s="897"/>
      <c r="CJ22" s="897" t="str">
        <f>IF(OR(ISBLANK(AN22),ISBLANK(AL22)),"N/A",IF(ABS((AN22-AL22)/AL22)&gt;0.25,"&gt; 25%","ok"))</f>
        <v>N/A</v>
      </c>
      <c r="CK22" s="897"/>
      <c r="CL22" s="897" t="str">
        <f>IF(OR(ISBLANK(AP22),ISBLANK(AN22)),"N/A",IF(ABS((AP22-AN22)/AN22)&gt;0.25,"&gt; 25%","ok"))</f>
        <v>N/A</v>
      </c>
      <c r="CM22" s="897"/>
      <c r="CN22" s="897" t="str">
        <f>IF(OR(ISBLANK(AR22),ISBLANK(AP22)),"N/A",IF(ABS((AR22-AP22)/AP22)&gt;0.25,"&gt; 25%","ok"))</f>
        <v>N/A</v>
      </c>
      <c r="CO22" s="897"/>
      <c r="CP22" s="897" t="str">
        <f>IF(OR(ISBLANK(AT22),ISBLANK(AR22)),"N/A",IF(ABS((AT22-AR22)/AR22)&gt;0.25,"&gt; 25%","ok"))</f>
        <v>N/A</v>
      </c>
      <c r="CQ22" s="897"/>
      <c r="CR22" s="897" t="str">
        <f>IF(OR(ISBLANK(AV22),ISBLANK(AT22)),"N/A",IF(ABS((AV22-AT22)/AT22)&gt;0.25,"&gt; 25%","ok"))</f>
        <v>N/A</v>
      </c>
      <c r="CS22" s="897"/>
    </row>
    <row r="23" spans="2:97" ht="18.75" customHeight="1">
      <c r="B23" s="857">
        <v>3692</v>
      </c>
      <c r="C23" s="865">
        <v>15</v>
      </c>
      <c r="D23" s="870" t="s">
        <v>347</v>
      </c>
      <c r="E23" s="822"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899" t="s">
        <v>335</v>
      </c>
      <c r="BA23" s="897" t="s">
        <v>104</v>
      </c>
      <c r="BB23" s="897" t="s">
        <v>24</v>
      </c>
      <c r="BC23" s="897"/>
      <c r="BD23" s="897" t="str">
        <f t="shared" si="0"/>
        <v>N/A</v>
      </c>
      <c r="BE23" s="897"/>
      <c r="BF23" s="897" t="str">
        <f t="shared" si="1"/>
        <v>N/A</v>
      </c>
      <c r="BG23" s="897"/>
      <c r="BH23" s="897" t="str">
        <f t="shared" si="2"/>
        <v>N/A</v>
      </c>
      <c r="BI23" s="897"/>
      <c r="BJ23" s="897" t="str">
        <f t="shared" si="19"/>
        <v>N/A</v>
      </c>
      <c r="BK23" s="897"/>
      <c r="BL23" s="897" t="str">
        <f t="shared" si="20"/>
        <v>N/A</v>
      </c>
      <c r="BM23" s="897"/>
      <c r="BN23" s="897" t="str">
        <f t="shared" si="21"/>
        <v>N/A</v>
      </c>
      <c r="BO23" s="897"/>
      <c r="BP23" s="897" t="str">
        <f t="shared" si="22"/>
        <v>N/A</v>
      </c>
      <c r="BQ23" s="897"/>
      <c r="BR23" s="897" t="str">
        <f t="shared" si="23"/>
        <v>N/A</v>
      </c>
      <c r="BS23" s="897"/>
      <c r="BT23" s="897" t="str">
        <f t="shared" si="24"/>
        <v>N/A</v>
      </c>
      <c r="BU23" s="897"/>
      <c r="BV23" s="897" t="str">
        <f t="shared" si="25"/>
        <v>N/A</v>
      </c>
      <c r="BW23" s="897"/>
      <c r="BX23" s="897" t="str">
        <f t="shared" si="26"/>
        <v>N/A</v>
      </c>
      <c r="BY23" s="897"/>
      <c r="BZ23" s="897" t="str">
        <f t="shared" si="27"/>
        <v>N/A</v>
      </c>
      <c r="CA23" s="897"/>
      <c r="CB23" s="897" t="str">
        <f t="shared" si="28"/>
        <v>N/A</v>
      </c>
      <c r="CC23" s="897"/>
      <c r="CD23" s="897" t="str">
        <f t="shared" si="29"/>
        <v>N/A</v>
      </c>
      <c r="CE23" s="897"/>
      <c r="CF23" s="897" t="str">
        <f t="shared" si="30"/>
        <v>N/A</v>
      </c>
      <c r="CG23" s="897"/>
      <c r="CH23" s="897" t="str">
        <f t="shared" si="31"/>
        <v>N/A</v>
      </c>
      <c r="CI23" s="897"/>
      <c r="CJ23" s="897" t="str">
        <f t="shared" si="32"/>
        <v>N/A</v>
      </c>
      <c r="CK23" s="897"/>
      <c r="CL23" s="897" t="str">
        <f t="shared" si="33"/>
        <v>N/A</v>
      </c>
      <c r="CM23" s="897"/>
      <c r="CN23" s="897" t="str">
        <f t="shared" si="34"/>
        <v>N/A</v>
      </c>
      <c r="CO23" s="897"/>
      <c r="CP23" s="897" t="str">
        <f t="shared" si="35"/>
        <v>N/A</v>
      </c>
      <c r="CQ23" s="897"/>
      <c r="CR23" s="897" t="str">
        <f t="shared" si="36"/>
        <v>N/A</v>
      </c>
      <c r="CS23" s="897"/>
    </row>
    <row r="24" spans="2:97" ht="24.75" customHeight="1" thickBot="1">
      <c r="B24" s="857">
        <v>3693</v>
      </c>
      <c r="C24" s="880">
        <v>16</v>
      </c>
      <c r="D24" s="881" t="s">
        <v>349</v>
      </c>
      <c r="E24" s="875" t="s">
        <v>104</v>
      </c>
      <c r="F24" s="882"/>
      <c r="G24" s="883"/>
      <c r="H24" s="882"/>
      <c r="I24" s="883"/>
      <c r="J24" s="882"/>
      <c r="K24" s="883"/>
      <c r="L24" s="882"/>
      <c r="M24" s="883"/>
      <c r="N24" s="882"/>
      <c r="O24" s="883"/>
      <c r="P24" s="882"/>
      <c r="Q24" s="883"/>
      <c r="R24" s="882"/>
      <c r="S24" s="883"/>
      <c r="T24" s="882"/>
      <c r="U24" s="883"/>
      <c r="V24" s="882"/>
      <c r="W24" s="883"/>
      <c r="X24" s="882"/>
      <c r="Y24" s="883"/>
      <c r="Z24" s="882"/>
      <c r="AA24" s="883"/>
      <c r="AB24" s="882"/>
      <c r="AC24" s="883"/>
      <c r="AD24" s="884"/>
      <c r="AE24" s="883"/>
      <c r="AF24" s="884"/>
      <c r="AG24" s="883"/>
      <c r="AH24" s="882"/>
      <c r="AI24" s="883"/>
      <c r="AJ24" s="882"/>
      <c r="AK24" s="883"/>
      <c r="AL24" s="882"/>
      <c r="AM24" s="883"/>
      <c r="AN24" s="882"/>
      <c r="AO24" s="883"/>
      <c r="AP24" s="882"/>
      <c r="AQ24" s="883"/>
      <c r="AR24" s="882"/>
      <c r="AS24" s="883"/>
      <c r="AT24" s="882"/>
      <c r="AU24" s="883"/>
      <c r="AV24" s="882"/>
      <c r="AW24" s="883"/>
      <c r="AY24" s="867">
        <v>16</v>
      </c>
      <c r="AZ24" s="900" t="s">
        <v>289</v>
      </c>
      <c r="BA24" s="901" t="s">
        <v>104</v>
      </c>
      <c r="BB24" s="901" t="s">
        <v>24</v>
      </c>
      <c r="BC24" s="901"/>
      <c r="BD24" s="901" t="str">
        <f t="shared" si="0"/>
        <v>N/A</v>
      </c>
      <c r="BE24" s="901"/>
      <c r="BF24" s="901" t="str">
        <f t="shared" si="1"/>
        <v>N/A</v>
      </c>
      <c r="BG24" s="901"/>
      <c r="BH24" s="901" t="str">
        <f t="shared" si="2"/>
        <v>N/A</v>
      </c>
      <c r="BI24" s="901"/>
      <c r="BJ24" s="901" t="str">
        <f t="shared" si="19"/>
        <v>N/A</v>
      </c>
      <c r="BK24" s="901"/>
      <c r="BL24" s="901" t="str">
        <f t="shared" si="20"/>
        <v>N/A</v>
      </c>
      <c r="BM24" s="901"/>
      <c r="BN24" s="901" t="str">
        <f t="shared" si="21"/>
        <v>N/A</v>
      </c>
      <c r="BO24" s="901"/>
      <c r="BP24" s="901" t="str">
        <f t="shared" si="22"/>
        <v>N/A</v>
      </c>
      <c r="BQ24" s="901"/>
      <c r="BR24" s="901" t="str">
        <f t="shared" si="23"/>
        <v>N/A</v>
      </c>
      <c r="BS24" s="901"/>
      <c r="BT24" s="901" t="str">
        <f t="shared" si="24"/>
        <v>N/A</v>
      </c>
      <c r="BU24" s="901"/>
      <c r="BV24" s="901" t="str">
        <f t="shared" si="25"/>
        <v>N/A</v>
      </c>
      <c r="BW24" s="901"/>
      <c r="BX24" s="901" t="str">
        <f t="shared" si="26"/>
        <v>N/A</v>
      </c>
      <c r="BY24" s="901"/>
      <c r="BZ24" s="901" t="str">
        <f t="shared" si="27"/>
        <v>N/A</v>
      </c>
      <c r="CA24" s="901"/>
      <c r="CB24" s="901" t="str">
        <f t="shared" si="28"/>
        <v>N/A</v>
      </c>
      <c r="CC24" s="901"/>
      <c r="CD24" s="901" t="str">
        <f t="shared" si="29"/>
        <v>N/A</v>
      </c>
      <c r="CE24" s="901"/>
      <c r="CF24" s="901" t="str">
        <f t="shared" si="30"/>
        <v>N/A</v>
      </c>
      <c r="CG24" s="901"/>
      <c r="CH24" s="901" t="str">
        <f t="shared" si="31"/>
        <v>N/A</v>
      </c>
      <c r="CI24" s="901"/>
      <c r="CJ24" s="901" t="str">
        <f t="shared" si="32"/>
        <v>N/A</v>
      </c>
      <c r="CK24" s="901"/>
      <c r="CL24" s="901" t="str">
        <f t="shared" si="33"/>
        <v>N/A</v>
      </c>
      <c r="CM24" s="901"/>
      <c r="CN24" s="901" t="str">
        <f t="shared" si="34"/>
        <v>N/A</v>
      </c>
      <c r="CO24" s="901"/>
      <c r="CP24" s="901" t="str">
        <f t="shared" si="35"/>
        <v>N/A</v>
      </c>
      <c r="CQ24" s="901"/>
      <c r="CR24" s="901" t="str">
        <f t="shared" si="36"/>
        <v>N/A</v>
      </c>
      <c r="CS24" s="901"/>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35" t="s">
        <v>23</v>
      </c>
      <c r="E27" s="1035"/>
      <c r="F27" s="1035"/>
      <c r="G27" s="1035"/>
      <c r="H27" s="1035"/>
      <c r="I27" s="1035"/>
      <c r="J27" s="1035"/>
      <c r="K27" s="1035"/>
      <c r="L27" s="1035"/>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5"/>
      <c r="AL27" s="1036"/>
      <c r="AM27" s="1036"/>
      <c r="AN27" s="1036"/>
      <c r="AO27" s="1036"/>
      <c r="AP27" s="1036"/>
      <c r="AQ27" s="1036"/>
      <c r="AR27" s="1037"/>
      <c r="AS27" s="1037"/>
      <c r="AT27" s="1037"/>
      <c r="AU27" s="1037"/>
      <c r="AV27" s="1037"/>
      <c r="AW27" s="1037"/>
      <c r="CP27" s="247"/>
    </row>
    <row r="28" spans="3:94" ht="15" customHeight="1">
      <c r="C28" s="751" t="s">
        <v>157</v>
      </c>
      <c r="D28" s="1038" t="s">
        <v>213</v>
      </c>
      <c r="E28" s="1038"/>
      <c r="F28" s="1038"/>
      <c r="G28" s="1038"/>
      <c r="H28" s="1038"/>
      <c r="I28" s="1038"/>
      <c r="J28" s="1038"/>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1038"/>
      <c r="AN28" s="1038"/>
      <c r="AO28" s="1038"/>
      <c r="AP28" s="1038"/>
      <c r="AQ28" s="1038"/>
      <c r="AR28" s="1037"/>
      <c r="AS28" s="1037"/>
      <c r="AT28" s="1037"/>
      <c r="AU28" s="1037"/>
      <c r="AV28" s="1037"/>
      <c r="AW28" s="1037"/>
      <c r="CP28" s="247"/>
    </row>
    <row r="29" spans="3:94" ht="3" customHeight="1">
      <c r="C29" s="751"/>
      <c r="D29" s="1035"/>
      <c r="E29" s="1035"/>
      <c r="F29" s="1035"/>
      <c r="G29" s="1035"/>
      <c r="H29" s="1035"/>
      <c r="I29" s="1035"/>
      <c r="J29" s="1035"/>
      <c r="K29" s="1035"/>
      <c r="L29" s="1035"/>
      <c r="M29" s="1035"/>
      <c r="N29" s="1035"/>
      <c r="O29" s="1035"/>
      <c r="P29" s="1035"/>
      <c r="Q29" s="1035"/>
      <c r="R29" s="1035"/>
      <c r="S29" s="1035"/>
      <c r="T29" s="1035"/>
      <c r="U29" s="1035"/>
      <c r="V29" s="1035"/>
      <c r="W29" s="1035"/>
      <c r="X29" s="1035"/>
      <c r="Y29" s="1035"/>
      <c r="Z29" s="1035"/>
      <c r="AA29" s="1035"/>
      <c r="AB29" s="1035"/>
      <c r="AC29" s="1035"/>
      <c r="AD29" s="1035"/>
      <c r="AE29" s="1035"/>
      <c r="AF29" s="1035"/>
      <c r="AG29" s="1035"/>
      <c r="AH29" s="1035"/>
      <c r="AI29" s="1035"/>
      <c r="AJ29" s="1035"/>
      <c r="AK29" s="1035"/>
      <c r="AL29" s="1039"/>
      <c r="AM29" s="1039"/>
      <c r="AN29" s="1039"/>
      <c r="AO29" s="1039"/>
      <c r="AP29" s="1039"/>
      <c r="AQ29" s="1039"/>
      <c r="AR29" s="1039"/>
      <c r="AS29" s="1039"/>
      <c r="AT29" s="1039"/>
      <c r="AU29" s="1039"/>
      <c r="AV29" s="1039"/>
      <c r="AW29" s="1039"/>
      <c r="CP29" s="247"/>
    </row>
    <row r="30" spans="3:94" ht="0.75" customHeight="1">
      <c r="C30" s="752"/>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10" t="s">
        <v>109</v>
      </c>
      <c r="D32" s="1041" t="s">
        <v>110</v>
      </c>
      <c r="E32" s="1042"/>
      <c r="F32" s="1042"/>
      <c r="G32" s="1042"/>
      <c r="H32" s="1042"/>
      <c r="I32" s="1042"/>
      <c r="J32" s="1042"/>
      <c r="K32" s="1042"/>
      <c r="L32" s="1042"/>
      <c r="M32" s="1042"/>
      <c r="N32" s="1042"/>
      <c r="O32" s="1042"/>
      <c r="P32" s="1042"/>
      <c r="Q32" s="1042"/>
      <c r="R32" s="1042"/>
      <c r="S32" s="1042"/>
      <c r="T32" s="1042"/>
      <c r="U32" s="1042"/>
      <c r="V32" s="1042"/>
      <c r="W32" s="1042"/>
      <c r="X32" s="1042"/>
      <c r="Y32" s="1042"/>
      <c r="Z32" s="1042"/>
      <c r="AA32" s="1042"/>
      <c r="AB32" s="1042"/>
      <c r="AC32" s="1042"/>
      <c r="AD32" s="1042"/>
      <c r="AE32" s="1042"/>
      <c r="AF32" s="1042"/>
      <c r="AG32" s="1042"/>
      <c r="AH32" s="1042"/>
      <c r="AI32" s="1042"/>
      <c r="AJ32" s="1042"/>
      <c r="AK32" s="1042"/>
      <c r="AL32" s="1042"/>
      <c r="AM32" s="1042"/>
      <c r="AN32" s="1042"/>
      <c r="AO32" s="1042"/>
      <c r="AP32" s="1042"/>
      <c r="AQ32" s="1042"/>
      <c r="AR32" s="1042"/>
      <c r="AS32" s="1042"/>
      <c r="AT32" s="1042"/>
      <c r="AU32" s="1042"/>
      <c r="AV32" s="1042"/>
      <c r="AW32" s="1042"/>
      <c r="CP32" s="247"/>
    </row>
    <row r="33" spans="1:49" ht="14.25" customHeight="1">
      <c r="A33" s="754">
        <v>0</v>
      </c>
      <c r="B33" s="754">
        <v>6311</v>
      </c>
      <c r="C33" s="799" t="s">
        <v>360</v>
      </c>
      <c r="D33" s="1043" t="s">
        <v>376</v>
      </c>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4"/>
      <c r="AC33" s="1044"/>
      <c r="AD33" s="1044"/>
      <c r="AE33" s="1044"/>
      <c r="AF33" s="1044"/>
      <c r="AG33" s="1044"/>
      <c r="AH33" s="1044"/>
      <c r="AI33" s="1044"/>
      <c r="AJ33" s="1044"/>
      <c r="AK33" s="1044"/>
      <c r="AL33" s="1044"/>
      <c r="AM33" s="1044"/>
      <c r="AN33" s="1044"/>
      <c r="AO33" s="1044"/>
      <c r="AP33" s="1044"/>
      <c r="AQ33" s="1044"/>
      <c r="AR33" s="1044"/>
      <c r="AS33" s="1044"/>
      <c r="AT33" s="1044"/>
      <c r="AU33" s="1044"/>
      <c r="AV33" s="1044"/>
      <c r="AW33" s="1044"/>
    </row>
    <row r="34" spans="1:49" ht="12" customHeight="1">
      <c r="A34" s="754">
        <v>1</v>
      </c>
      <c r="B34" s="754">
        <v>6312</v>
      </c>
      <c r="C34" s="800" t="s">
        <v>361</v>
      </c>
      <c r="D34" s="1045" t="s">
        <v>377</v>
      </c>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1046"/>
      <c r="AS34" s="1046"/>
      <c r="AT34" s="1046"/>
      <c r="AU34" s="1046"/>
      <c r="AV34" s="1046"/>
      <c r="AW34" s="1046"/>
    </row>
    <row r="35" spans="3:49" ht="14.25" customHeight="1">
      <c r="C35" s="800"/>
      <c r="D35" s="1045"/>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1046"/>
      <c r="AS35" s="1046"/>
      <c r="AT35" s="1046"/>
      <c r="AU35" s="1046"/>
      <c r="AV35" s="1046"/>
      <c r="AW35" s="1046"/>
    </row>
    <row r="36" spans="3:49" ht="14.25" customHeight="1">
      <c r="C36" s="800"/>
      <c r="D36" s="1045"/>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1046"/>
      <c r="AH36" s="1046"/>
      <c r="AI36" s="1046"/>
      <c r="AJ36" s="1046"/>
      <c r="AK36" s="1046"/>
      <c r="AL36" s="1046"/>
      <c r="AM36" s="1046"/>
      <c r="AN36" s="1046"/>
      <c r="AO36" s="1046"/>
      <c r="AP36" s="1046"/>
      <c r="AQ36" s="1046"/>
      <c r="AR36" s="1046"/>
      <c r="AS36" s="1046"/>
      <c r="AT36" s="1046"/>
      <c r="AU36" s="1046"/>
      <c r="AV36" s="1046"/>
      <c r="AW36" s="1046"/>
    </row>
    <row r="37" spans="3:49" ht="12" customHeight="1">
      <c r="C37" s="800"/>
      <c r="D37" s="1045"/>
      <c r="E37" s="1046"/>
      <c r="F37" s="1046"/>
      <c r="G37" s="1046"/>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6"/>
      <c r="AD37" s="1046"/>
      <c r="AE37" s="1046"/>
      <c r="AF37" s="1046"/>
      <c r="AG37" s="1046"/>
      <c r="AH37" s="1046"/>
      <c r="AI37" s="1046"/>
      <c r="AJ37" s="1046"/>
      <c r="AK37" s="1046"/>
      <c r="AL37" s="1046"/>
      <c r="AM37" s="1046"/>
      <c r="AN37" s="1046"/>
      <c r="AO37" s="1046"/>
      <c r="AP37" s="1046"/>
      <c r="AQ37" s="1046"/>
      <c r="AR37" s="1046"/>
      <c r="AS37" s="1046"/>
      <c r="AT37" s="1046"/>
      <c r="AU37" s="1046"/>
      <c r="AV37" s="1046"/>
      <c r="AW37" s="1046"/>
    </row>
    <row r="38" spans="3:49" ht="14.25" customHeight="1">
      <c r="C38" s="800"/>
      <c r="D38" s="1045"/>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6"/>
      <c r="AL38" s="1046"/>
      <c r="AM38" s="1046"/>
      <c r="AN38" s="1046"/>
      <c r="AO38" s="1046"/>
      <c r="AP38" s="1046"/>
      <c r="AQ38" s="1046"/>
      <c r="AR38" s="1046"/>
      <c r="AS38" s="1046"/>
      <c r="AT38" s="1046"/>
      <c r="AU38" s="1046"/>
      <c r="AV38" s="1046"/>
      <c r="AW38" s="1046"/>
    </row>
    <row r="39" spans="3:49" ht="12" customHeight="1">
      <c r="C39" s="800"/>
      <c r="D39" s="1045"/>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c r="AF39" s="1046"/>
      <c r="AG39" s="1046"/>
      <c r="AH39" s="1046"/>
      <c r="AI39" s="1046"/>
      <c r="AJ39" s="1046"/>
      <c r="AK39" s="1046"/>
      <c r="AL39" s="1046"/>
      <c r="AM39" s="1046"/>
      <c r="AN39" s="1046"/>
      <c r="AO39" s="1046"/>
      <c r="AP39" s="1046"/>
      <c r="AQ39" s="1046"/>
      <c r="AR39" s="1046"/>
      <c r="AS39" s="1046"/>
      <c r="AT39" s="1046"/>
      <c r="AU39" s="1046"/>
      <c r="AV39" s="1046"/>
      <c r="AW39" s="1046"/>
    </row>
    <row r="40" spans="3:49" ht="12" customHeight="1">
      <c r="C40" s="800"/>
      <c r="D40" s="1045"/>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c r="AH40" s="1046"/>
      <c r="AI40" s="1046"/>
      <c r="AJ40" s="1046"/>
      <c r="AK40" s="1046"/>
      <c r="AL40" s="1046"/>
      <c r="AM40" s="1046"/>
      <c r="AN40" s="1046"/>
      <c r="AO40" s="1046"/>
      <c r="AP40" s="1046"/>
      <c r="AQ40" s="1046"/>
      <c r="AR40" s="1046"/>
      <c r="AS40" s="1046"/>
      <c r="AT40" s="1046"/>
      <c r="AU40" s="1046"/>
      <c r="AV40" s="1046"/>
      <c r="AW40" s="1046"/>
    </row>
    <row r="41" spans="3:49" ht="12.75" customHeight="1">
      <c r="C41" s="800"/>
      <c r="D41" s="1045"/>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6"/>
      <c r="AL41" s="1046"/>
      <c r="AM41" s="1046"/>
      <c r="AN41" s="1046"/>
      <c r="AO41" s="1046"/>
      <c r="AP41" s="1046"/>
      <c r="AQ41" s="1046"/>
      <c r="AR41" s="1046"/>
      <c r="AS41" s="1046"/>
      <c r="AT41" s="1046"/>
      <c r="AU41" s="1046"/>
      <c r="AV41" s="1046"/>
      <c r="AW41" s="1046"/>
    </row>
    <row r="42" spans="3:49" ht="12.75" customHeight="1">
      <c r="C42" s="800"/>
      <c r="D42" s="1047"/>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1048"/>
    </row>
    <row r="43" spans="3:49" ht="12.75" customHeight="1">
      <c r="C43" s="801"/>
      <c r="D43" s="1049"/>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c r="AE43" s="1050"/>
      <c r="AF43" s="1050"/>
      <c r="AG43" s="1050"/>
      <c r="AH43" s="1050"/>
      <c r="AI43" s="1050"/>
      <c r="AJ43" s="1050"/>
      <c r="AK43" s="1050"/>
      <c r="AL43" s="1050"/>
      <c r="AM43" s="1050"/>
      <c r="AN43" s="1050"/>
      <c r="AO43" s="1050"/>
      <c r="AP43" s="1050"/>
      <c r="AQ43" s="1050"/>
      <c r="AR43" s="1050"/>
      <c r="AS43" s="1050"/>
      <c r="AT43" s="1050"/>
      <c r="AU43" s="1050"/>
      <c r="AV43" s="1050"/>
      <c r="AW43" s="1050"/>
    </row>
    <row r="44" spans="3:49" ht="12.75">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75">
      <c r="F56" s="760"/>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C4:AO4"/>
    <mergeCell ref="BD5:BE5"/>
    <mergeCell ref="AY7:CD7"/>
    <mergeCell ref="M3:AH3"/>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130" zoomScaleNormal="130" zoomScalePageLayoutView="85" workbookViewId="0" topLeftCell="C1">
      <selection activeCell="C10" sqref="C10:O10"/>
    </sheetView>
  </sheetViews>
  <sheetFormatPr defaultColWidth="9.140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73"/>
      <c r="D4" s="973"/>
      <c r="E4" s="973"/>
      <c r="F4" s="973"/>
      <c r="G4" s="973"/>
      <c r="H4" s="973"/>
      <c r="I4" s="973"/>
      <c r="J4" s="973"/>
      <c r="K4" s="973"/>
      <c r="L4" s="973"/>
      <c r="M4" s="973"/>
      <c r="N4" s="973"/>
      <c r="O4" s="973"/>
    </row>
    <row r="5" spans="3:16" ht="12.75">
      <c r="C5" s="91"/>
      <c r="D5" s="498"/>
      <c r="E5" s="92"/>
      <c r="F5" s="92"/>
      <c r="G5" s="52"/>
      <c r="H5" s="52"/>
      <c r="I5" s="52"/>
      <c r="J5" s="50"/>
      <c r="K5" s="50"/>
      <c r="L5" s="50"/>
      <c r="M5" s="52"/>
      <c r="N5" s="52"/>
      <c r="O5" s="52"/>
      <c r="P5" s="93"/>
    </row>
    <row r="6" spans="3:16" ht="18.75" customHeight="1">
      <c r="C6" s="1064" t="s">
        <v>240</v>
      </c>
      <c r="D6" s="1064"/>
      <c r="E6" s="1064"/>
      <c r="F6" s="1064"/>
      <c r="G6" s="1064"/>
      <c r="H6" s="1064"/>
      <c r="I6" s="1064"/>
      <c r="J6" s="1064"/>
      <c r="K6" s="1064"/>
      <c r="L6" s="1064"/>
      <c r="M6" s="1064"/>
      <c r="N6" s="1064"/>
      <c r="O6" s="1064"/>
      <c r="P6" s="93"/>
    </row>
    <row r="7" spans="1:16" ht="12.75">
      <c r="A7" s="365"/>
      <c r="C7" s="50"/>
      <c r="D7" s="62"/>
      <c r="E7" s="62"/>
      <c r="F7" s="62"/>
      <c r="G7" s="62"/>
      <c r="H7" s="62"/>
      <c r="I7" s="62"/>
      <c r="J7" s="62"/>
      <c r="K7" s="62"/>
      <c r="L7" s="62"/>
      <c r="M7" s="62"/>
      <c r="N7" s="62"/>
      <c r="O7" s="62"/>
      <c r="P7" s="2"/>
    </row>
    <row r="8" spans="1:26" ht="16.5" customHeight="1">
      <c r="A8" s="373"/>
      <c r="B8" s="864"/>
      <c r="C8" s="1055" t="s">
        <v>266</v>
      </c>
      <c r="D8" s="1056"/>
      <c r="E8" s="1056"/>
      <c r="F8" s="1056"/>
      <c r="G8" s="1056"/>
      <c r="H8" s="1056"/>
      <c r="I8" s="1056"/>
      <c r="J8" s="1056"/>
      <c r="K8" s="1056"/>
      <c r="L8" s="1056"/>
      <c r="M8" s="1056"/>
      <c r="N8" s="1056"/>
      <c r="O8" s="1057"/>
      <c r="P8" s="94"/>
      <c r="Q8" s="74"/>
      <c r="R8" s="74"/>
      <c r="S8" s="74"/>
      <c r="T8" s="74"/>
      <c r="U8" s="74"/>
      <c r="V8" s="74"/>
      <c r="W8" s="74"/>
      <c r="X8" s="74"/>
      <c r="Y8" s="74"/>
      <c r="Z8" s="2"/>
    </row>
    <row r="9" spans="2:15" ht="16.5" customHeight="1">
      <c r="B9" s="863"/>
      <c r="C9" s="1065"/>
      <c r="D9" s="1065"/>
      <c r="E9" s="1065"/>
      <c r="F9" s="1065"/>
      <c r="G9" s="1065"/>
      <c r="H9" s="1065"/>
      <c r="I9" s="1065"/>
      <c r="J9" s="1065"/>
      <c r="K9" s="1065"/>
      <c r="L9" s="1065"/>
      <c r="M9" s="1065"/>
      <c r="N9" s="1065"/>
      <c r="O9" s="1065"/>
    </row>
    <row r="10" spans="2:15" ht="64.5" customHeight="1">
      <c r="B10" s="416"/>
      <c r="C10" s="1063" t="s">
        <v>385</v>
      </c>
      <c r="D10" s="1063"/>
      <c r="E10" s="1063"/>
      <c r="F10" s="1063"/>
      <c r="G10" s="1063"/>
      <c r="H10" s="1063"/>
      <c r="I10" s="1063"/>
      <c r="J10" s="1063"/>
      <c r="K10" s="1063"/>
      <c r="L10" s="1063"/>
      <c r="M10" s="1063"/>
      <c r="N10" s="1063"/>
      <c r="O10" s="1063"/>
    </row>
    <row r="11" spans="2:15" ht="16.5" customHeight="1">
      <c r="B11" s="416"/>
      <c r="C11" s="1054"/>
      <c r="D11" s="1054"/>
      <c r="E11" s="1054"/>
      <c r="F11" s="1054"/>
      <c r="G11" s="1054"/>
      <c r="H11" s="1054"/>
      <c r="I11" s="1054"/>
      <c r="J11" s="1054"/>
      <c r="K11" s="1054"/>
      <c r="L11" s="1054"/>
      <c r="M11" s="1054"/>
      <c r="N11" s="1054"/>
      <c r="O11" s="1054"/>
    </row>
    <row r="12" spans="2:15" ht="16.5" customHeight="1">
      <c r="B12" s="416"/>
      <c r="C12" s="1063" t="s">
        <v>38</v>
      </c>
      <c r="D12" s="1063"/>
      <c r="E12" s="1063"/>
      <c r="F12" s="1063"/>
      <c r="G12" s="1063"/>
      <c r="H12" s="1063"/>
      <c r="I12" s="1063"/>
      <c r="J12" s="1063"/>
      <c r="K12" s="1063"/>
      <c r="L12" s="1063"/>
      <c r="M12" s="1063"/>
      <c r="N12" s="1063"/>
      <c r="O12" s="1063"/>
    </row>
    <row r="13" spans="2:15" ht="16.5" customHeight="1">
      <c r="B13" s="416"/>
      <c r="C13" s="1054"/>
      <c r="D13" s="1054"/>
      <c r="E13" s="1054"/>
      <c r="F13" s="1054"/>
      <c r="G13" s="1054"/>
      <c r="H13" s="1054"/>
      <c r="I13" s="1054"/>
      <c r="J13" s="1054"/>
      <c r="K13" s="1054"/>
      <c r="L13" s="1054"/>
      <c r="M13" s="1054"/>
      <c r="N13" s="1054"/>
      <c r="O13" s="1054"/>
    </row>
    <row r="14" spans="2:15" ht="16.5" customHeight="1">
      <c r="B14" s="416"/>
      <c r="C14" s="1063" t="s">
        <v>39</v>
      </c>
      <c r="D14" s="1063"/>
      <c r="E14" s="1063"/>
      <c r="F14" s="1063"/>
      <c r="G14" s="1063"/>
      <c r="H14" s="1063"/>
      <c r="I14" s="1063"/>
      <c r="J14" s="1063"/>
      <c r="K14" s="1063"/>
      <c r="L14" s="1063"/>
      <c r="M14" s="1063"/>
      <c r="N14" s="1063"/>
      <c r="O14" s="1063"/>
    </row>
    <row r="15" spans="2:15" ht="16.5" customHeight="1">
      <c r="B15" s="416"/>
      <c r="C15" s="1054"/>
      <c r="D15" s="1054"/>
      <c r="E15" s="1054"/>
      <c r="F15" s="1054"/>
      <c r="G15" s="1054"/>
      <c r="H15" s="1054"/>
      <c r="I15" s="1054"/>
      <c r="J15" s="1054"/>
      <c r="K15" s="1054"/>
      <c r="L15" s="1054"/>
      <c r="M15" s="1054"/>
      <c r="N15" s="1054"/>
      <c r="O15" s="1054"/>
    </row>
    <row r="16" spans="2:15" ht="15.75" customHeight="1">
      <c r="B16" s="416"/>
      <c r="C16" s="1062" t="s">
        <v>267</v>
      </c>
      <c r="D16" s="1062"/>
      <c r="E16" s="1062"/>
      <c r="F16" s="1062"/>
      <c r="G16" s="1062"/>
      <c r="H16" s="1062"/>
      <c r="I16" s="1062"/>
      <c r="J16" s="1062"/>
      <c r="K16" s="1062"/>
      <c r="L16" s="1062"/>
      <c r="M16" s="1062"/>
      <c r="N16" s="1062"/>
      <c r="O16" s="1062"/>
    </row>
    <row r="17" spans="2:15" ht="16.5" customHeight="1">
      <c r="B17" s="416"/>
      <c r="C17" s="1054"/>
      <c r="D17" s="1054"/>
      <c r="E17" s="1054"/>
      <c r="F17" s="1054"/>
      <c r="G17" s="1054"/>
      <c r="H17" s="1054"/>
      <c r="I17" s="1054"/>
      <c r="J17" s="1054"/>
      <c r="K17" s="1054"/>
      <c r="L17" s="1054"/>
      <c r="M17" s="1054"/>
      <c r="N17" s="1054"/>
      <c r="O17" s="1054"/>
    </row>
    <row r="18" spans="3:15" ht="16.5" customHeight="1">
      <c r="C18" s="1055" t="s">
        <v>356</v>
      </c>
      <c r="D18" s="1056"/>
      <c r="E18" s="1056"/>
      <c r="F18" s="1056"/>
      <c r="G18" s="1056"/>
      <c r="H18" s="1056"/>
      <c r="I18" s="1056"/>
      <c r="J18" s="1056"/>
      <c r="K18" s="1056"/>
      <c r="L18" s="1056"/>
      <c r="M18" s="1056"/>
      <c r="N18" s="1056"/>
      <c r="O18" s="1057"/>
    </row>
    <row r="19" spans="1:15" ht="37.5" customHeight="1">
      <c r="A19" s="365"/>
      <c r="C19" s="1051"/>
      <c r="D19" s="1052"/>
      <c r="E19" s="1052"/>
      <c r="F19" s="1052"/>
      <c r="G19" s="1052"/>
      <c r="H19" s="1052"/>
      <c r="I19" s="1052"/>
      <c r="J19" s="1052"/>
      <c r="K19" s="1052"/>
      <c r="L19" s="1052"/>
      <c r="M19" s="1052"/>
      <c r="N19" s="1052"/>
      <c r="O19" s="1053"/>
    </row>
    <row r="20" spans="3:15" ht="16.5" customHeight="1">
      <c r="C20" s="1055" t="s">
        <v>357</v>
      </c>
      <c r="D20" s="1056"/>
      <c r="E20" s="1056"/>
      <c r="F20" s="1056"/>
      <c r="G20" s="1056"/>
      <c r="H20" s="1056"/>
      <c r="I20" s="1056"/>
      <c r="J20" s="1056"/>
      <c r="K20" s="1056"/>
      <c r="L20" s="1056"/>
      <c r="M20" s="1056"/>
      <c r="N20" s="1056"/>
      <c r="O20" s="1057"/>
    </row>
    <row r="21" spans="1:15" ht="34.5" customHeight="1">
      <c r="A21" s="365"/>
      <c r="C21" s="1051"/>
      <c r="D21" s="1052"/>
      <c r="E21" s="1052"/>
      <c r="F21" s="1052"/>
      <c r="G21" s="1052"/>
      <c r="H21" s="1052"/>
      <c r="I21" s="1052"/>
      <c r="J21" s="1052"/>
      <c r="K21" s="1052"/>
      <c r="L21" s="1052"/>
      <c r="M21" s="1052"/>
      <c r="N21" s="1052"/>
      <c r="O21" s="1053"/>
    </row>
    <row r="22" spans="3:15" ht="16.5" customHeight="1">
      <c r="C22" s="1055" t="s">
        <v>358</v>
      </c>
      <c r="D22" s="1056"/>
      <c r="E22" s="1056"/>
      <c r="F22" s="1056"/>
      <c r="G22" s="1056"/>
      <c r="H22" s="1056"/>
      <c r="I22" s="1056"/>
      <c r="J22" s="1056"/>
      <c r="K22" s="1056"/>
      <c r="L22" s="1056"/>
      <c r="M22" s="1056"/>
      <c r="N22" s="1056"/>
      <c r="O22" s="1057"/>
    </row>
    <row r="23" spans="1:15" ht="33" customHeight="1">
      <c r="A23" s="365"/>
      <c r="C23" s="1054"/>
      <c r="D23" s="1054"/>
      <c r="E23" s="1054"/>
      <c r="F23" s="1054"/>
      <c r="G23" s="1054"/>
      <c r="H23" s="1054"/>
      <c r="I23" s="1054"/>
      <c r="J23" s="1054"/>
      <c r="K23" s="1054"/>
      <c r="L23" s="1054"/>
      <c r="M23" s="1054"/>
      <c r="N23" s="1054"/>
      <c r="O23" s="1054"/>
    </row>
    <row r="24" spans="3:15" ht="16.5" customHeight="1">
      <c r="C24" s="1055" t="s">
        <v>40</v>
      </c>
      <c r="D24" s="1056"/>
      <c r="E24" s="1056"/>
      <c r="F24" s="1056"/>
      <c r="G24" s="1056"/>
      <c r="H24" s="1056"/>
      <c r="I24" s="1056"/>
      <c r="J24" s="1056"/>
      <c r="K24" s="1056"/>
      <c r="L24" s="1056"/>
      <c r="M24" s="1056"/>
      <c r="N24" s="1056"/>
      <c r="O24" s="1057"/>
    </row>
    <row r="25" spans="1:15" ht="35.25" customHeight="1">
      <c r="A25" s="365"/>
      <c r="C25" s="1054"/>
      <c r="D25" s="1054"/>
      <c r="E25" s="1054"/>
      <c r="F25" s="1054"/>
      <c r="G25" s="1054"/>
      <c r="H25" s="1054"/>
      <c r="I25" s="1054"/>
      <c r="J25" s="1054"/>
      <c r="K25" s="1054"/>
      <c r="L25" s="1054"/>
      <c r="M25" s="1054"/>
      <c r="N25" s="1054"/>
      <c r="O25" s="1054"/>
    </row>
    <row r="26" spans="1:15" ht="16.5" customHeight="1">
      <c r="A26" s="365"/>
      <c r="C26" s="1059" t="s">
        <v>218</v>
      </c>
      <c r="D26" s="1060"/>
      <c r="E26" s="1060"/>
      <c r="F26" s="1060"/>
      <c r="G26" s="1060"/>
      <c r="H26" s="1060"/>
      <c r="I26" s="1060"/>
      <c r="J26" s="1060"/>
      <c r="K26" s="1060"/>
      <c r="L26" s="1060"/>
      <c r="M26" s="1060"/>
      <c r="N26" s="1060"/>
      <c r="O26" s="1061"/>
    </row>
    <row r="27" spans="1:15" ht="39" customHeight="1">
      <c r="A27" s="365"/>
      <c r="B27" s="589"/>
      <c r="C27" s="1058"/>
      <c r="D27" s="1058"/>
      <c r="E27" s="1058"/>
      <c r="F27" s="1058"/>
      <c r="G27" s="1058"/>
      <c r="H27" s="1058"/>
      <c r="I27" s="1058"/>
      <c r="J27" s="1058"/>
      <c r="K27" s="1058"/>
      <c r="L27" s="1058"/>
      <c r="M27" s="1058"/>
      <c r="N27" s="1058"/>
      <c r="O27" s="1058"/>
    </row>
    <row r="28" spans="1:15" ht="12.75">
      <c r="A28" s="365"/>
      <c r="B28" s="589"/>
      <c r="C28" s="50"/>
      <c r="D28" s="50"/>
      <c r="E28" s="50"/>
      <c r="F28" s="50"/>
      <c r="G28" s="50"/>
      <c r="H28" s="50"/>
      <c r="I28" s="50"/>
      <c r="J28" s="50"/>
      <c r="K28" s="50"/>
      <c r="L28" s="50"/>
      <c r="M28" s="50"/>
      <c r="N28" s="50"/>
      <c r="O28" s="50"/>
    </row>
    <row r="29" spans="1:15" ht="12.75">
      <c r="A29" s="365"/>
      <c r="B29" s="589"/>
      <c r="C29" s="50"/>
      <c r="D29" s="50"/>
      <c r="E29" s="50"/>
      <c r="F29" s="50"/>
      <c r="G29" s="50"/>
      <c r="H29" s="50"/>
      <c r="I29" s="50"/>
      <c r="J29" s="50"/>
      <c r="K29" s="50"/>
      <c r="L29" s="50"/>
      <c r="M29" s="50"/>
      <c r="N29" s="50"/>
      <c r="O29" s="50"/>
    </row>
    <row r="30" spans="1:15" ht="12.75">
      <c r="A30" s="365"/>
      <c r="B30" s="589"/>
      <c r="C30" s="50"/>
      <c r="D30" s="50"/>
      <c r="E30" s="50"/>
      <c r="F30" s="50"/>
      <c r="G30" s="50"/>
      <c r="H30" s="50"/>
      <c r="I30" s="50"/>
      <c r="J30" s="50"/>
      <c r="K30" s="50"/>
      <c r="L30" s="50"/>
      <c r="M30" s="50"/>
      <c r="N30" s="50"/>
      <c r="O30" s="50"/>
    </row>
    <row r="31" spans="1:15" ht="12.75">
      <c r="A31" s="365"/>
      <c r="B31" s="589"/>
      <c r="C31" s="50"/>
      <c r="D31" s="50"/>
      <c r="E31" s="50"/>
      <c r="F31" s="50"/>
      <c r="G31" s="50"/>
      <c r="H31" s="50"/>
      <c r="I31" s="50"/>
      <c r="J31" s="50"/>
      <c r="K31" s="50"/>
      <c r="L31" s="50"/>
      <c r="M31" s="50"/>
      <c r="N31" s="50"/>
      <c r="O31" s="50"/>
    </row>
    <row r="32" spans="1:15" ht="12.75">
      <c r="A32" s="365"/>
      <c r="B32" s="589"/>
      <c r="C32" s="50"/>
      <c r="D32" s="50"/>
      <c r="E32" s="50"/>
      <c r="F32" s="50"/>
      <c r="G32" s="50"/>
      <c r="H32" s="50"/>
      <c r="I32" s="50"/>
      <c r="J32" s="50"/>
      <c r="K32" s="50"/>
      <c r="L32" s="50"/>
      <c r="M32" s="50"/>
      <c r="N32" s="50"/>
      <c r="O32" s="50"/>
    </row>
    <row r="33" spans="1:15" ht="12.75">
      <c r="A33" s="365"/>
      <c r="B33" s="589"/>
      <c r="C33" s="50"/>
      <c r="D33" s="50"/>
      <c r="E33" s="50"/>
      <c r="F33" s="50"/>
      <c r="G33" s="50"/>
      <c r="H33" s="50"/>
      <c r="I33" s="50"/>
      <c r="J33" s="50"/>
      <c r="K33" s="50"/>
      <c r="L33" s="50"/>
      <c r="M33" s="50"/>
      <c r="N33" s="50"/>
      <c r="O33" s="50"/>
    </row>
    <row r="34" spans="1:15" ht="12.75">
      <c r="A34" s="365"/>
      <c r="B34" s="589"/>
      <c r="C34" s="50"/>
      <c r="D34" s="50"/>
      <c r="E34" s="50"/>
      <c r="F34" s="50"/>
      <c r="G34" s="50"/>
      <c r="H34" s="50"/>
      <c r="I34" s="50"/>
      <c r="J34" s="50"/>
      <c r="K34" s="50"/>
      <c r="L34" s="50"/>
      <c r="M34" s="50"/>
      <c r="N34" s="50"/>
      <c r="O34" s="50"/>
    </row>
    <row r="35" spans="1:15" ht="12.75">
      <c r="A35" s="365"/>
      <c r="B35" s="589"/>
      <c r="C35" s="50"/>
      <c r="D35" s="50"/>
      <c r="E35" s="50"/>
      <c r="F35" s="50"/>
      <c r="G35" s="50"/>
      <c r="H35" s="50"/>
      <c r="I35" s="50"/>
      <c r="J35" s="50"/>
      <c r="K35" s="50"/>
      <c r="L35" s="50"/>
      <c r="M35" s="50"/>
      <c r="N35" s="50"/>
      <c r="O35" s="50"/>
    </row>
    <row r="36" spans="1:15" ht="12.75">
      <c r="A36" s="365"/>
      <c r="B36" s="589"/>
      <c r="C36" s="50"/>
      <c r="D36" s="50"/>
      <c r="E36" s="50"/>
      <c r="F36" s="50"/>
      <c r="G36" s="50"/>
      <c r="H36" s="50"/>
      <c r="I36" s="50"/>
      <c r="J36" s="50"/>
      <c r="K36" s="50"/>
      <c r="L36" s="50"/>
      <c r="M36" s="50"/>
      <c r="N36" s="50"/>
      <c r="O36" s="50"/>
    </row>
    <row r="37" spans="1:15" ht="12.75">
      <c r="A37" s="365"/>
      <c r="B37" s="589"/>
      <c r="C37" s="50"/>
      <c r="D37" s="50"/>
      <c r="E37" s="50"/>
      <c r="F37" s="50"/>
      <c r="G37" s="50"/>
      <c r="H37" s="50"/>
      <c r="I37" s="50"/>
      <c r="J37" s="50"/>
      <c r="K37" s="50"/>
      <c r="L37" s="50"/>
      <c r="M37" s="50"/>
      <c r="N37" s="50"/>
      <c r="O37" s="50"/>
    </row>
    <row r="38" spans="1:15" ht="12.75">
      <c r="A38" s="365"/>
      <c r="B38" s="589"/>
      <c r="C38" s="50"/>
      <c r="D38" s="50"/>
      <c r="E38" s="50"/>
      <c r="F38" s="50"/>
      <c r="G38" s="50"/>
      <c r="H38" s="50"/>
      <c r="I38" s="50"/>
      <c r="J38" s="50"/>
      <c r="K38" s="50"/>
      <c r="L38" s="50"/>
      <c r="M38" s="50"/>
      <c r="N38" s="50"/>
      <c r="O38" s="50"/>
    </row>
    <row r="39" spans="1:15" ht="12.75">
      <c r="A39" s="365"/>
      <c r="B39" s="589"/>
      <c r="C39" s="50"/>
      <c r="D39" s="50"/>
      <c r="E39" s="50"/>
      <c r="F39" s="50"/>
      <c r="G39" s="50"/>
      <c r="H39" s="50"/>
      <c r="I39" s="50"/>
      <c r="J39" s="50"/>
      <c r="K39" s="50"/>
      <c r="L39" s="50"/>
      <c r="M39" s="50"/>
      <c r="N39" s="50"/>
      <c r="O39" s="50"/>
    </row>
    <row r="40" spans="1:15" ht="12.75">
      <c r="A40" s="365"/>
      <c r="B40" s="589"/>
      <c r="C40" s="50"/>
      <c r="D40" s="50"/>
      <c r="E40" s="50"/>
      <c r="F40" s="50"/>
      <c r="G40" s="50"/>
      <c r="H40" s="50"/>
      <c r="I40" s="50"/>
      <c r="J40" s="50"/>
      <c r="K40" s="50"/>
      <c r="L40" s="50"/>
      <c r="M40" s="50"/>
      <c r="N40" s="50"/>
      <c r="O40" s="50"/>
    </row>
    <row r="41" spans="1:15" ht="12.75">
      <c r="A41" s="365"/>
      <c r="B41" s="589"/>
      <c r="C41" s="50"/>
      <c r="D41" s="50"/>
      <c r="E41" s="50"/>
      <c r="F41" s="50"/>
      <c r="G41" s="50"/>
      <c r="H41" s="50"/>
      <c r="I41" s="50"/>
      <c r="J41" s="50"/>
      <c r="K41" s="50"/>
      <c r="L41" s="50"/>
      <c r="M41" s="50"/>
      <c r="N41" s="50"/>
      <c r="O41" s="50"/>
    </row>
    <row r="42" spans="1:15" ht="12.75">
      <c r="A42" s="365"/>
      <c r="B42" s="589"/>
      <c r="C42" s="50"/>
      <c r="D42" s="50"/>
      <c r="E42" s="50"/>
      <c r="F42" s="50"/>
      <c r="G42" s="50"/>
      <c r="H42" s="50"/>
      <c r="I42" s="50"/>
      <c r="J42" s="50"/>
      <c r="K42" s="50"/>
      <c r="L42" s="50"/>
      <c r="M42" s="50"/>
      <c r="N42" s="50"/>
      <c r="O42" s="50"/>
    </row>
    <row r="43" spans="1:15" ht="12.75">
      <c r="A43" s="365"/>
      <c r="B43" s="589"/>
      <c r="C43" s="50"/>
      <c r="D43" s="50"/>
      <c r="E43" s="50"/>
      <c r="F43" s="50"/>
      <c r="G43" s="50"/>
      <c r="H43" s="50"/>
      <c r="I43" s="50"/>
      <c r="J43" s="50"/>
      <c r="K43" s="50"/>
      <c r="L43" s="50"/>
      <c r="M43" s="50"/>
      <c r="N43" s="50"/>
      <c r="O43" s="50"/>
    </row>
    <row r="44" spans="1:15" ht="12.75">
      <c r="A44" s="365"/>
      <c r="B44" s="589"/>
      <c r="C44" s="50"/>
      <c r="D44" s="50"/>
      <c r="E44" s="50"/>
      <c r="F44" s="50"/>
      <c r="G44" s="50"/>
      <c r="H44" s="50"/>
      <c r="I44" s="50"/>
      <c r="J44" s="50"/>
      <c r="K44" s="50"/>
      <c r="L44" s="50"/>
      <c r="M44" s="50"/>
      <c r="N44" s="50"/>
      <c r="O44" s="50"/>
    </row>
    <row r="45" spans="1:15" ht="12.75">
      <c r="A45" s="365"/>
      <c r="B45" s="589"/>
      <c r="C45" s="50"/>
      <c r="D45" s="50"/>
      <c r="E45" s="50"/>
      <c r="F45" s="50"/>
      <c r="G45" s="50"/>
      <c r="H45" s="50"/>
      <c r="I45" s="50"/>
      <c r="J45" s="50"/>
      <c r="K45" s="50"/>
      <c r="L45" s="50"/>
      <c r="M45" s="50"/>
      <c r="N45" s="50"/>
      <c r="O45" s="50"/>
    </row>
    <row r="46" spans="1:15" ht="12.75">
      <c r="A46" s="365"/>
      <c r="B46" s="589"/>
      <c r="C46" s="50"/>
      <c r="D46" s="50"/>
      <c r="E46" s="50"/>
      <c r="F46" s="50"/>
      <c r="G46" s="50"/>
      <c r="H46" s="50"/>
      <c r="I46" s="50"/>
      <c r="J46" s="50"/>
      <c r="K46" s="50"/>
      <c r="L46" s="50"/>
      <c r="M46" s="50"/>
      <c r="N46" s="50"/>
      <c r="O46" s="50"/>
    </row>
    <row r="47" spans="1:15" ht="12.75">
      <c r="A47" s="365"/>
      <c r="B47" s="589"/>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4:O4"/>
    <mergeCell ref="C6:O6"/>
    <mergeCell ref="C8:O8"/>
    <mergeCell ref="C9:O9"/>
    <mergeCell ref="C10:O10"/>
    <mergeCell ref="C11:O11"/>
    <mergeCell ref="C16:O16"/>
    <mergeCell ref="C12:O12"/>
    <mergeCell ref="C22:O22"/>
    <mergeCell ref="C24:O24"/>
    <mergeCell ref="C13:O13"/>
    <mergeCell ref="C15:O15"/>
    <mergeCell ref="C21:O21"/>
    <mergeCell ref="C17:O17"/>
    <mergeCell ref="C14:O14"/>
    <mergeCell ref="C18:O18"/>
    <mergeCell ref="C19:O19"/>
    <mergeCell ref="C23:O23"/>
    <mergeCell ref="C20:O20"/>
    <mergeCell ref="C27:O27"/>
    <mergeCell ref="C26:O26"/>
    <mergeCell ref="C25:O25"/>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33" t="s">
        <v>71</v>
      </c>
      <c r="C1" s="933"/>
      <c r="D1" s="8"/>
      <c r="E1" s="8"/>
      <c r="F1" s="8"/>
      <c r="G1" s="8"/>
      <c r="H1" s="8"/>
      <c r="I1" s="8"/>
      <c r="J1" s="8"/>
      <c r="K1" s="8"/>
    </row>
    <row r="2" spans="2:11" ht="15.75" customHeight="1">
      <c r="B2" s="15"/>
      <c r="C2" s="14"/>
      <c r="D2" s="15"/>
      <c r="E2" s="14"/>
      <c r="F2" s="15"/>
      <c r="G2" s="14"/>
      <c r="H2" s="15"/>
      <c r="I2" s="14"/>
      <c r="J2" s="15"/>
      <c r="K2" s="14"/>
    </row>
    <row r="3" spans="2:11" ht="17.25">
      <c r="B3" s="934" t="s">
        <v>75</v>
      </c>
      <c r="C3" s="934"/>
      <c r="D3" s="934"/>
      <c r="E3" s="934"/>
      <c r="F3" s="934"/>
      <c r="G3" s="934"/>
      <c r="H3" s="934"/>
      <c r="I3" s="934"/>
      <c r="J3" s="934"/>
      <c r="K3" s="934"/>
    </row>
    <row r="4" ht="13.5">
      <c r="C4" s="10"/>
    </row>
    <row r="5" spans="2:13" ht="15">
      <c r="B5" s="918" t="s">
        <v>76</v>
      </c>
      <c r="C5" s="918"/>
      <c r="D5" s="918"/>
      <c r="E5" s="918"/>
      <c r="F5" s="918"/>
      <c r="G5" s="918"/>
      <c r="H5" s="918"/>
      <c r="I5" s="918"/>
      <c r="J5" s="918"/>
      <c r="K5" s="918"/>
      <c r="M5" s="58"/>
    </row>
    <row r="6" spans="2:13" ht="9.75" customHeight="1">
      <c r="B6" s="11"/>
      <c r="C6" s="12"/>
      <c r="D6" s="3"/>
      <c r="F6" s="3"/>
      <c r="G6" s="13"/>
      <c r="H6" s="13"/>
      <c r="I6" s="13"/>
      <c r="J6" s="13"/>
      <c r="M6" s="58"/>
    </row>
    <row r="7" spans="2:11" ht="39" customHeight="1">
      <c r="B7" s="935" t="s">
        <v>280</v>
      </c>
      <c r="C7" s="921"/>
      <c r="D7" s="921"/>
      <c r="E7" s="921"/>
      <c r="F7" s="921"/>
      <c r="G7" s="921"/>
      <c r="H7" s="921"/>
      <c r="I7" s="921"/>
      <c r="J7" s="921"/>
      <c r="K7" s="921"/>
    </row>
    <row r="8" spans="2:10" ht="6" customHeight="1">
      <c r="B8" s="11"/>
      <c r="C8" s="12"/>
      <c r="D8" s="3"/>
      <c r="F8" s="3"/>
      <c r="G8" s="13"/>
      <c r="H8" s="13"/>
      <c r="I8" s="13"/>
      <c r="J8" s="13"/>
    </row>
    <row r="9" spans="2:11" ht="38.25" customHeight="1">
      <c r="B9" s="923" t="s">
        <v>6</v>
      </c>
      <c r="C9" s="923"/>
      <c r="D9" s="923"/>
      <c r="E9" s="923"/>
      <c r="F9" s="923"/>
      <c r="G9" s="923"/>
      <c r="H9" s="923"/>
      <c r="I9" s="923"/>
      <c r="J9" s="923"/>
      <c r="K9" s="923"/>
    </row>
    <row r="10" spans="2:11" ht="6" customHeight="1">
      <c r="B10" s="473"/>
      <c r="C10" s="473"/>
      <c r="D10" s="473"/>
      <c r="E10" s="473"/>
      <c r="F10" s="473"/>
      <c r="G10" s="473"/>
      <c r="H10" s="473"/>
      <c r="I10" s="473"/>
      <c r="J10" s="473"/>
      <c r="K10" s="473"/>
    </row>
    <row r="11" spans="2:11" ht="26.25" customHeight="1">
      <c r="B11" s="921" t="s">
        <v>354</v>
      </c>
      <c r="C11" s="923"/>
      <c r="D11" s="923"/>
      <c r="E11" s="923"/>
      <c r="F11" s="923"/>
      <c r="G11" s="923"/>
      <c r="H11" s="923"/>
      <c r="I11" s="923"/>
      <c r="J11" s="923"/>
      <c r="K11" s="923"/>
    </row>
    <row r="12" spans="2:11" ht="6" customHeight="1">
      <c r="B12" s="473"/>
      <c r="C12" s="473"/>
      <c r="D12" s="473"/>
      <c r="E12" s="473"/>
      <c r="F12" s="473"/>
      <c r="G12" s="473"/>
      <c r="H12" s="473"/>
      <c r="I12" s="473"/>
      <c r="J12" s="473"/>
      <c r="K12" s="473"/>
    </row>
    <row r="13" spans="2:11" ht="15" customHeight="1">
      <c r="B13" s="923" t="s">
        <v>79</v>
      </c>
      <c r="C13" s="923"/>
      <c r="D13" s="923"/>
      <c r="E13" s="923"/>
      <c r="F13" s="923"/>
      <c r="G13" s="923"/>
      <c r="H13" s="923"/>
      <c r="I13" s="923"/>
      <c r="J13" s="923"/>
      <c r="K13" s="923"/>
    </row>
    <row r="14" spans="2:11" ht="6" customHeight="1">
      <c r="B14" s="473"/>
      <c r="C14" s="473"/>
      <c r="D14" s="473"/>
      <c r="E14" s="473"/>
      <c r="F14" s="473"/>
      <c r="G14" s="473"/>
      <c r="H14" s="473"/>
      <c r="I14" s="473"/>
      <c r="J14" s="473"/>
      <c r="K14" s="473"/>
    </row>
    <row r="15" spans="2:11" ht="26.25" customHeight="1">
      <c r="B15" s="931" t="s">
        <v>268</v>
      </c>
      <c r="C15" s="932"/>
      <c r="D15" s="932"/>
      <c r="E15" s="932"/>
      <c r="F15" s="932"/>
      <c r="G15" s="932"/>
      <c r="H15" s="932"/>
      <c r="I15" s="932"/>
      <c r="J15" s="932"/>
      <c r="K15" s="932"/>
    </row>
    <row r="16" spans="2:11" ht="6.75" customHeight="1">
      <c r="B16" s="479"/>
      <c r="C16" s="480"/>
      <c r="D16" s="72"/>
      <c r="E16" s="476"/>
      <c r="F16" s="72"/>
      <c r="G16" s="477"/>
      <c r="H16" s="477"/>
      <c r="I16" s="477"/>
      <c r="J16" s="477"/>
      <c r="K16" s="476"/>
    </row>
    <row r="17" spans="2:11" ht="27" customHeight="1">
      <c r="B17" s="923" t="s">
        <v>77</v>
      </c>
      <c r="C17" s="923"/>
      <c r="D17" s="923"/>
      <c r="E17" s="923"/>
      <c r="F17" s="923"/>
      <c r="G17" s="923"/>
      <c r="H17" s="923"/>
      <c r="I17" s="923"/>
      <c r="J17" s="923"/>
      <c r="K17" s="923"/>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23" t="s">
        <v>78</v>
      </c>
      <c r="C22" s="923"/>
      <c r="D22" s="923"/>
      <c r="E22" s="923"/>
      <c r="F22" s="923"/>
      <c r="G22" s="923"/>
      <c r="H22" s="923"/>
      <c r="I22" s="923"/>
      <c r="J22" s="923"/>
      <c r="K22" s="923"/>
    </row>
    <row r="23" spans="2:11" ht="12.75" customHeight="1" hidden="1">
      <c r="B23" s="923"/>
      <c r="C23" s="923"/>
      <c r="D23" s="923"/>
      <c r="E23" s="923"/>
      <c r="F23" s="923"/>
      <c r="G23" s="923"/>
      <c r="H23" s="923"/>
      <c r="I23" s="923"/>
      <c r="J23" s="923"/>
      <c r="K23" s="923"/>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28"/>
      <c r="C29" s="928"/>
      <c r="D29" s="928"/>
      <c r="E29" s="929"/>
      <c r="F29" s="929"/>
      <c r="G29" s="929"/>
      <c r="H29" s="929"/>
      <c r="I29" s="482"/>
      <c r="J29" s="482"/>
      <c r="K29" s="482"/>
      <c r="M29" s="360"/>
    </row>
    <row r="30" s="1" customFormat="1" ht="24.75" customHeight="1" hidden="1">
      <c r="M30" s="360"/>
    </row>
    <row r="31" spans="2:11" ht="27" customHeight="1" hidden="1">
      <c r="B31" s="919"/>
      <c r="C31" s="919"/>
      <c r="D31" s="919"/>
      <c r="E31" s="919"/>
      <c r="F31" s="919"/>
      <c r="G31" s="919"/>
      <c r="H31" s="919"/>
      <c r="I31" s="919"/>
      <c r="J31" s="919"/>
      <c r="K31" s="919"/>
    </row>
    <row r="32" spans="2:11" ht="12.75" customHeight="1" hidden="1">
      <c r="B32" s="930"/>
      <c r="C32" s="930"/>
      <c r="D32" s="930"/>
      <c r="E32" s="930"/>
      <c r="F32" s="930"/>
      <c r="G32" s="930"/>
      <c r="H32" s="930"/>
      <c r="I32" s="930"/>
      <c r="J32" s="930"/>
      <c r="K32" s="930"/>
    </row>
    <row r="33" spans="2:11" ht="17.25" customHeight="1">
      <c r="B33" s="918" t="s">
        <v>80</v>
      </c>
      <c r="C33" s="918"/>
      <c r="D33" s="918"/>
      <c r="E33" s="918"/>
      <c r="F33" s="918"/>
      <c r="G33" s="918"/>
      <c r="H33" s="918"/>
      <c r="I33" s="918"/>
      <c r="J33" s="918"/>
      <c r="K33" s="918"/>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23" t="s">
        <v>207</v>
      </c>
      <c r="D36" s="923"/>
      <c r="E36" s="923"/>
      <c r="F36" s="923"/>
      <c r="G36" s="923"/>
      <c r="H36" s="923"/>
      <c r="I36" s="923"/>
      <c r="J36" s="923"/>
      <c r="K36" s="923"/>
    </row>
    <row r="37" spans="2:11" ht="26.25" customHeight="1">
      <c r="B37" s="208" t="s">
        <v>81</v>
      </c>
      <c r="C37" s="937" t="s">
        <v>344</v>
      </c>
      <c r="D37" s="938"/>
      <c r="E37" s="938"/>
      <c r="F37" s="938"/>
      <c r="G37" s="938"/>
      <c r="H37" s="938"/>
      <c r="I37" s="938"/>
      <c r="J37" s="938"/>
      <c r="K37" s="938"/>
    </row>
    <row r="38" spans="2:13" s="9" customFormat="1" ht="53.25" customHeight="1">
      <c r="B38" s="208" t="s">
        <v>81</v>
      </c>
      <c r="C38" s="938" t="s">
        <v>215</v>
      </c>
      <c r="D38" s="938"/>
      <c r="E38" s="938"/>
      <c r="F38" s="938"/>
      <c r="G38" s="938"/>
      <c r="H38" s="938"/>
      <c r="I38" s="938"/>
      <c r="J38" s="938"/>
      <c r="K38" s="938"/>
      <c r="M38" s="359"/>
    </row>
    <row r="39" spans="2:11" ht="39" customHeight="1">
      <c r="B39" s="207" t="s">
        <v>81</v>
      </c>
      <c r="C39" s="939" t="s">
        <v>278</v>
      </c>
      <c r="D39" s="919"/>
      <c r="E39" s="919"/>
      <c r="F39" s="919"/>
      <c r="G39" s="919"/>
      <c r="H39" s="919"/>
      <c r="I39" s="919"/>
      <c r="J39" s="919"/>
      <c r="K39" s="919"/>
    </row>
    <row r="40" spans="2:11" ht="27.75" customHeight="1">
      <c r="B40" s="207" t="s">
        <v>81</v>
      </c>
      <c r="C40" s="927" t="s">
        <v>208</v>
      </c>
      <c r="D40" s="927"/>
      <c r="E40" s="927"/>
      <c r="F40" s="927"/>
      <c r="G40" s="927"/>
      <c r="H40" s="927"/>
      <c r="I40" s="927"/>
      <c r="J40" s="927"/>
      <c r="K40" s="927"/>
    </row>
    <row r="41" spans="2:11" ht="15" customHeight="1">
      <c r="B41" s="207" t="s">
        <v>81</v>
      </c>
      <c r="C41" s="924" t="s">
        <v>33</v>
      </c>
      <c r="D41" s="924"/>
      <c r="E41" s="924"/>
      <c r="F41" s="924"/>
      <c r="G41" s="924"/>
      <c r="H41" s="924"/>
      <c r="I41" s="924"/>
      <c r="J41" s="924"/>
      <c r="K41" s="924"/>
    </row>
    <row r="42" spans="2:11" ht="15.75" customHeight="1">
      <c r="B42" s="207" t="s">
        <v>81</v>
      </c>
      <c r="C42" s="924" t="s">
        <v>209</v>
      </c>
      <c r="D42" s="924"/>
      <c r="E42" s="924"/>
      <c r="F42" s="924"/>
      <c r="G42" s="924"/>
      <c r="H42" s="924"/>
      <c r="I42" s="924"/>
      <c r="J42" s="924"/>
      <c r="K42" s="924"/>
    </row>
    <row r="43" spans="2:11" ht="26.25" customHeight="1">
      <c r="B43" s="207" t="s">
        <v>81</v>
      </c>
      <c r="C43" s="924" t="s">
        <v>171</v>
      </c>
      <c r="D43" s="924"/>
      <c r="E43" s="924"/>
      <c r="F43" s="924"/>
      <c r="G43" s="924"/>
      <c r="H43" s="924"/>
      <c r="I43" s="924"/>
      <c r="J43" s="924"/>
      <c r="K43" s="924"/>
    </row>
    <row r="44" spans="2:13" s="192" customFormat="1" ht="15" customHeight="1">
      <c r="B44" s="858" t="s">
        <v>15</v>
      </c>
      <c r="C44" s="858"/>
      <c r="D44" s="858"/>
      <c r="E44" s="859"/>
      <c r="F44" s="859"/>
      <c r="G44" s="859"/>
      <c r="H44" s="859"/>
      <c r="I44" s="859"/>
      <c r="J44" s="859"/>
      <c r="K44" s="859"/>
      <c r="M44" s="361"/>
    </row>
    <row r="45" spans="2:13" s="19" customFormat="1" ht="15" customHeight="1">
      <c r="B45" s="887" t="s">
        <v>137</v>
      </c>
      <c r="C45" s="860" t="s">
        <v>329</v>
      </c>
      <c r="D45" s="861"/>
      <c r="E45" s="861"/>
      <c r="F45" s="861"/>
      <c r="G45" s="861"/>
      <c r="H45" s="861"/>
      <c r="I45" s="861"/>
      <c r="J45" s="861"/>
      <c r="K45" s="861"/>
      <c r="M45" s="240"/>
    </row>
    <row r="46" spans="2:13" s="19" customFormat="1" ht="15" customHeight="1">
      <c r="B46" s="887" t="s">
        <v>137</v>
      </c>
      <c r="C46" s="856" t="s">
        <v>138</v>
      </c>
      <c r="D46" s="856"/>
      <c r="E46" s="856"/>
      <c r="F46" s="856"/>
      <c r="G46" s="856"/>
      <c r="H46" s="856"/>
      <c r="I46" s="856"/>
      <c r="J46" s="856"/>
      <c r="K46" s="856"/>
      <c r="M46" s="240"/>
    </row>
    <row r="47" spans="2:13" s="19" customFormat="1" ht="15" customHeight="1">
      <c r="B47" s="887" t="s">
        <v>137</v>
      </c>
      <c r="C47" s="856" t="s">
        <v>139</v>
      </c>
      <c r="D47" s="483"/>
      <c r="E47" s="483"/>
      <c r="F47" s="483"/>
      <c r="G47" s="483"/>
      <c r="H47" s="483"/>
      <c r="I47" s="483"/>
      <c r="J47" s="483"/>
      <c r="K47" s="483"/>
      <c r="M47" s="240"/>
    </row>
    <row r="48" spans="2:13" s="19" customFormat="1" ht="15" customHeight="1">
      <c r="B48" s="887" t="s">
        <v>137</v>
      </c>
      <c r="C48" s="925" t="s">
        <v>286</v>
      </c>
      <c r="D48" s="926"/>
      <c r="E48" s="926"/>
      <c r="F48" s="926"/>
      <c r="G48" s="926"/>
      <c r="H48" s="926"/>
      <c r="I48" s="926"/>
      <c r="J48" s="926"/>
      <c r="K48" s="926"/>
      <c r="M48" s="240"/>
    </row>
    <row r="49" spans="2:11" ht="14.25" customHeight="1">
      <c r="B49" s="207"/>
      <c r="C49" s="484"/>
      <c r="D49" s="484"/>
      <c r="E49" s="484"/>
      <c r="F49" s="484"/>
      <c r="G49" s="484"/>
      <c r="H49" s="484"/>
      <c r="I49" s="484"/>
      <c r="J49" s="484"/>
      <c r="K49" s="484"/>
    </row>
    <row r="50" spans="2:11" ht="14.25" customHeight="1">
      <c r="B50" s="918" t="s">
        <v>82</v>
      </c>
      <c r="C50" s="918"/>
      <c r="D50" s="918"/>
      <c r="E50" s="918"/>
      <c r="F50" s="918"/>
      <c r="G50" s="918"/>
      <c r="H50" s="918"/>
      <c r="I50" s="918"/>
      <c r="J50" s="918"/>
      <c r="K50" s="918"/>
    </row>
    <row r="51" spans="2:13" s="14" customFormat="1" ht="34.5" customHeight="1">
      <c r="B51" s="936" t="s">
        <v>221</v>
      </c>
      <c r="C51" s="936"/>
      <c r="D51" s="936"/>
      <c r="E51" s="936"/>
      <c r="F51" s="936"/>
      <c r="G51" s="936"/>
      <c r="H51" s="936"/>
      <c r="I51" s="936"/>
      <c r="J51" s="936"/>
      <c r="K51" s="936"/>
      <c r="M51" s="359"/>
    </row>
    <row r="52" spans="2:13" s="14" customFormat="1" ht="34.5" customHeight="1">
      <c r="B52" s="936" t="s">
        <v>224</v>
      </c>
      <c r="C52" s="936"/>
      <c r="D52" s="936"/>
      <c r="E52" s="936"/>
      <c r="F52" s="936"/>
      <c r="G52" s="936"/>
      <c r="H52" s="936"/>
      <c r="I52" s="936"/>
      <c r="J52" s="936"/>
      <c r="K52" s="936"/>
      <c r="M52" s="359"/>
    </row>
    <row r="53" spans="2:13" s="9" customFormat="1" ht="3" customHeight="1">
      <c r="B53" s="940"/>
      <c r="C53" s="940"/>
      <c r="D53" s="940"/>
      <c r="E53" s="940"/>
      <c r="F53" s="940"/>
      <c r="G53" s="940"/>
      <c r="H53" s="940"/>
      <c r="I53" s="940"/>
      <c r="J53" s="940"/>
      <c r="K53" s="940"/>
      <c r="M53" s="359"/>
    </row>
    <row r="54" spans="2:13" s="9" customFormat="1" ht="10.5" customHeight="1">
      <c r="B54" s="887"/>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14" t="s">
        <v>222</v>
      </c>
      <c r="C56" s="914"/>
      <c r="D56" s="914"/>
      <c r="E56" s="914"/>
      <c r="F56" s="914"/>
      <c r="G56" s="914"/>
      <c r="H56" s="914"/>
      <c r="I56" s="914"/>
      <c r="J56" s="914"/>
      <c r="K56" s="914"/>
      <c r="M56" s="240"/>
    </row>
    <row r="57" spans="2:13" s="19" customFormat="1" ht="34.5" customHeight="1">
      <c r="B57" s="921" t="s">
        <v>279</v>
      </c>
      <c r="C57" s="914"/>
      <c r="D57" s="914"/>
      <c r="E57" s="914"/>
      <c r="F57" s="914"/>
      <c r="G57" s="914"/>
      <c r="H57" s="914"/>
      <c r="I57" s="914"/>
      <c r="J57" s="914"/>
      <c r="K57" s="914"/>
      <c r="M57" s="240"/>
    </row>
    <row r="58" spans="2:13" s="19" customFormat="1" ht="94.5" customHeight="1">
      <c r="B58" s="914" t="s">
        <v>355</v>
      </c>
      <c r="C58" s="914"/>
      <c r="D58" s="914"/>
      <c r="E58" s="914"/>
      <c r="F58" s="914"/>
      <c r="G58" s="914"/>
      <c r="H58" s="914"/>
      <c r="I58" s="914"/>
      <c r="J58" s="914"/>
      <c r="K58" s="914"/>
      <c r="M58" s="240"/>
    </row>
    <row r="59" spans="2:13" s="19" customFormat="1" ht="34.5" customHeight="1">
      <c r="B59" s="914" t="s">
        <v>223</v>
      </c>
      <c r="C59" s="914"/>
      <c r="D59" s="914"/>
      <c r="E59" s="914"/>
      <c r="F59" s="914"/>
      <c r="G59" s="914"/>
      <c r="H59" s="914"/>
      <c r="I59" s="914"/>
      <c r="J59" s="914"/>
      <c r="K59" s="914"/>
      <c r="M59" s="240"/>
    </row>
    <row r="60" spans="1:13" s="19" customFormat="1" ht="10.5" customHeight="1">
      <c r="A60" s="9"/>
      <c r="B60" s="778"/>
      <c r="M60" s="240"/>
    </row>
    <row r="61" spans="2:13" s="19" customFormat="1" ht="15" customHeight="1">
      <c r="B61" s="778" t="s">
        <v>155</v>
      </c>
      <c r="D61" s="888"/>
      <c r="M61" s="240"/>
    </row>
    <row r="62" spans="2:13" s="19" customFormat="1" ht="64.5" customHeight="1">
      <c r="B62" s="922" t="s">
        <v>281</v>
      </c>
      <c r="C62" s="920"/>
      <c r="D62" s="920"/>
      <c r="E62" s="920"/>
      <c r="F62" s="920"/>
      <c r="G62" s="920"/>
      <c r="H62" s="920"/>
      <c r="I62" s="920"/>
      <c r="J62" s="920"/>
      <c r="K62" s="920"/>
      <c r="M62" s="240"/>
    </row>
    <row r="63" spans="2:13" s="19" customFormat="1" ht="64.5" customHeight="1">
      <c r="B63" s="914" t="s">
        <v>0</v>
      </c>
      <c r="C63" s="914"/>
      <c r="D63" s="914"/>
      <c r="E63" s="914"/>
      <c r="F63" s="914"/>
      <c r="G63" s="914"/>
      <c r="H63" s="914"/>
      <c r="I63" s="914"/>
      <c r="J63" s="914"/>
      <c r="K63" s="914"/>
      <c r="M63" s="240"/>
    </row>
    <row r="64" spans="2:13" s="19" customFormat="1" ht="34.5" customHeight="1">
      <c r="B64" s="914" t="s">
        <v>216</v>
      </c>
      <c r="C64" s="914"/>
      <c r="D64" s="914"/>
      <c r="E64" s="914"/>
      <c r="F64" s="914"/>
      <c r="G64" s="914"/>
      <c r="H64" s="914"/>
      <c r="I64" s="914"/>
      <c r="J64" s="914"/>
      <c r="K64" s="914"/>
      <c r="M64" s="240"/>
    </row>
    <row r="65" spans="1:13" s="19" customFormat="1" ht="10.5" customHeight="1">
      <c r="A65" s="9"/>
      <c r="B65" s="917"/>
      <c r="C65" s="917"/>
      <c r="D65" s="917"/>
      <c r="E65" s="917"/>
      <c r="F65" s="917"/>
      <c r="G65" s="917"/>
      <c r="H65" s="917"/>
      <c r="I65" s="917"/>
      <c r="J65" s="917"/>
      <c r="K65" s="917"/>
      <c r="M65" s="240"/>
    </row>
    <row r="66" spans="2:13" s="19" customFormat="1" ht="15" customHeight="1">
      <c r="B66" s="778" t="s">
        <v>48</v>
      </c>
      <c r="C66" s="889"/>
      <c r="M66" s="240"/>
    </row>
    <row r="67" spans="2:13" s="19" customFormat="1" ht="34.5" customHeight="1">
      <c r="B67" s="920" t="s">
        <v>16</v>
      </c>
      <c r="C67" s="920"/>
      <c r="D67" s="920"/>
      <c r="E67" s="920"/>
      <c r="F67" s="920"/>
      <c r="G67" s="920"/>
      <c r="H67" s="920"/>
      <c r="I67" s="920"/>
      <c r="J67" s="920"/>
      <c r="K67" s="920"/>
      <c r="M67" s="240"/>
    </row>
    <row r="68" spans="2:13" s="19" customFormat="1" ht="42" customHeight="1">
      <c r="B68" s="914" t="s">
        <v>1</v>
      </c>
      <c r="C68" s="914"/>
      <c r="D68" s="914"/>
      <c r="E68" s="914"/>
      <c r="F68" s="914"/>
      <c r="G68" s="914"/>
      <c r="H68" s="914"/>
      <c r="I68" s="914"/>
      <c r="J68" s="914"/>
      <c r="K68" s="914"/>
      <c r="M68" s="240"/>
    </row>
    <row r="69" spans="2:13" s="19" customFormat="1" ht="43.5" customHeight="1">
      <c r="B69" s="914" t="s">
        <v>11</v>
      </c>
      <c r="C69" s="914"/>
      <c r="D69" s="914"/>
      <c r="E69" s="914"/>
      <c r="F69" s="914"/>
      <c r="G69" s="914"/>
      <c r="H69" s="914"/>
      <c r="I69" s="914"/>
      <c r="J69" s="914"/>
      <c r="K69" s="914"/>
      <c r="M69" s="240"/>
    </row>
    <row r="70" spans="2:13" s="19" customFormat="1" ht="55.5" customHeight="1">
      <c r="B70" s="914" t="s">
        <v>3</v>
      </c>
      <c r="C70" s="914"/>
      <c r="D70" s="914"/>
      <c r="E70" s="914"/>
      <c r="F70" s="914"/>
      <c r="G70" s="914"/>
      <c r="H70" s="914"/>
      <c r="I70" s="914"/>
      <c r="J70" s="914"/>
      <c r="K70" s="914"/>
      <c r="M70" s="240"/>
    </row>
    <row r="71" spans="2:13" s="19" customFormat="1" ht="109.5" customHeight="1">
      <c r="B71" s="914" t="s">
        <v>235</v>
      </c>
      <c r="C71" s="914"/>
      <c r="D71" s="914"/>
      <c r="E71" s="914"/>
      <c r="F71" s="914"/>
      <c r="G71" s="914"/>
      <c r="H71" s="914"/>
      <c r="I71" s="914"/>
      <c r="J71" s="914"/>
      <c r="K71" s="914"/>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14" t="s">
        <v>17</v>
      </c>
      <c r="C74" s="914"/>
      <c r="D74" s="914"/>
      <c r="E74" s="914"/>
      <c r="F74" s="914"/>
      <c r="G74" s="914"/>
      <c r="H74" s="914"/>
      <c r="I74" s="914"/>
      <c r="J74" s="914"/>
      <c r="K74" s="914"/>
      <c r="M74" s="240"/>
    </row>
    <row r="75" spans="1:13" s="19" customFormat="1" ht="7.5" customHeight="1">
      <c r="A75" s="9"/>
      <c r="M75" s="240"/>
    </row>
    <row r="76" spans="2:13" s="19" customFormat="1" ht="15" customHeight="1">
      <c r="B76" s="778" t="s">
        <v>172</v>
      </c>
      <c r="M76" s="240"/>
    </row>
    <row r="77" spans="2:13" s="19" customFormat="1" ht="34.5" customHeight="1">
      <c r="B77" s="914" t="s">
        <v>225</v>
      </c>
      <c r="C77" s="914"/>
      <c r="D77" s="914"/>
      <c r="E77" s="914"/>
      <c r="F77" s="914"/>
      <c r="G77" s="914"/>
      <c r="H77" s="914"/>
      <c r="I77" s="914"/>
      <c r="J77" s="914"/>
      <c r="K77" s="914"/>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16"/>
      <c r="C79" s="916"/>
      <c r="D79" s="916"/>
      <c r="E79" s="916"/>
      <c r="F79" s="916"/>
      <c r="G79" s="916"/>
      <c r="H79" s="916"/>
      <c r="I79" s="916"/>
      <c r="J79" s="916"/>
      <c r="M79" s="240"/>
    </row>
    <row r="80" spans="2:13" s="19" customFormat="1" ht="15" customHeight="1">
      <c r="B80" s="778" t="s">
        <v>261</v>
      </c>
      <c r="M80" s="240"/>
    </row>
    <row r="81" spans="2:13" s="19" customFormat="1" ht="49.5" customHeight="1">
      <c r="B81" s="921" t="s">
        <v>338</v>
      </c>
      <c r="C81" s="921"/>
      <c r="D81" s="921"/>
      <c r="E81" s="921"/>
      <c r="F81" s="921"/>
      <c r="G81" s="921"/>
      <c r="H81" s="921"/>
      <c r="I81" s="921"/>
      <c r="J81" s="921"/>
      <c r="K81" s="921"/>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17" t="s">
        <v>18</v>
      </c>
      <c r="C84" s="917"/>
      <c r="D84" s="917"/>
      <c r="E84" s="917"/>
      <c r="F84" s="917"/>
      <c r="G84" s="917"/>
      <c r="H84" s="917"/>
      <c r="I84" s="917"/>
      <c r="J84" s="917"/>
      <c r="K84" s="917"/>
      <c r="M84" s="240"/>
    </row>
    <row r="85" spans="2:13" s="19" customFormat="1" ht="31.5" customHeight="1">
      <c r="B85" s="915" t="s">
        <v>83</v>
      </c>
      <c r="C85" s="915"/>
      <c r="D85" s="915"/>
      <c r="E85" s="915"/>
      <c r="F85" s="915"/>
      <c r="G85" s="915"/>
      <c r="H85" s="915"/>
      <c r="I85" s="915"/>
      <c r="J85" s="915"/>
      <c r="K85" s="915"/>
      <c r="M85" s="240"/>
    </row>
    <row r="86" s="19" customFormat="1" ht="13.5">
      <c r="M86" s="240"/>
    </row>
    <row r="87" s="19" customFormat="1" ht="13.5">
      <c r="M87" s="240"/>
    </row>
    <row r="88" spans="2:11" ht="12.75">
      <c r="B88" s="192"/>
      <c r="C88" s="192"/>
      <c r="D88" s="192"/>
      <c r="E88" s="192"/>
      <c r="F88" s="192"/>
      <c r="G88" s="192"/>
      <c r="H88" s="192"/>
      <c r="I88" s="192"/>
      <c r="J88" s="192"/>
      <c r="K88" s="192"/>
    </row>
    <row r="89" spans="2:11" ht="12.75">
      <c r="B89" s="192"/>
      <c r="C89" s="192"/>
      <c r="D89" s="192"/>
      <c r="E89" s="192"/>
      <c r="F89" s="192"/>
      <c r="G89" s="192"/>
      <c r="H89" s="192"/>
      <c r="I89" s="192"/>
      <c r="J89" s="192"/>
      <c r="K89" s="192"/>
    </row>
    <row r="90" spans="2:11" ht="12.75">
      <c r="B90" s="192"/>
      <c r="C90" s="192"/>
      <c r="D90" s="192"/>
      <c r="E90" s="192"/>
      <c r="F90" s="192"/>
      <c r="G90" s="192"/>
      <c r="H90" s="192"/>
      <c r="I90" s="192"/>
      <c r="J90" s="192"/>
      <c r="K90" s="192"/>
    </row>
    <row r="91" spans="2:11" ht="12.75">
      <c r="B91" s="192"/>
      <c r="C91" s="192"/>
      <c r="D91" s="192"/>
      <c r="E91" s="192"/>
      <c r="F91" s="192"/>
      <c r="G91" s="192"/>
      <c r="H91" s="192"/>
      <c r="I91" s="192"/>
      <c r="J91" s="192"/>
      <c r="K91" s="192"/>
    </row>
    <row r="92" spans="2:11" ht="12.75">
      <c r="B92" s="192"/>
      <c r="C92" s="192"/>
      <c r="D92" s="192"/>
      <c r="E92" s="192"/>
      <c r="F92" s="192"/>
      <c r="G92" s="192"/>
      <c r="H92" s="192"/>
      <c r="I92" s="192"/>
      <c r="J92" s="192"/>
      <c r="K92" s="192"/>
    </row>
    <row r="93" spans="2:11" ht="12.75">
      <c r="B93" s="192"/>
      <c r="C93" s="192"/>
      <c r="D93" s="192"/>
      <c r="E93" s="192"/>
      <c r="F93" s="192"/>
      <c r="G93" s="192"/>
      <c r="H93" s="192"/>
      <c r="I93" s="192"/>
      <c r="J93" s="192"/>
      <c r="K93" s="192"/>
    </row>
    <row r="94" spans="2:11" ht="12.75">
      <c r="B94" s="192"/>
      <c r="C94" s="192"/>
      <c r="D94" s="192"/>
      <c r="E94" s="192"/>
      <c r="F94" s="192"/>
      <c r="G94" s="192"/>
      <c r="H94" s="192"/>
      <c r="I94" s="192"/>
      <c r="J94" s="192"/>
      <c r="K94" s="192"/>
    </row>
    <row r="95" spans="2:11" ht="12.75">
      <c r="B95" s="192"/>
      <c r="C95" s="192"/>
      <c r="D95" s="192"/>
      <c r="E95" s="192"/>
      <c r="F95" s="192"/>
      <c r="G95" s="192"/>
      <c r="H95" s="192"/>
      <c r="I95" s="192"/>
      <c r="J95" s="192"/>
      <c r="K95" s="192"/>
    </row>
    <row r="96" spans="2:11" ht="12.75">
      <c r="B96" s="192"/>
      <c r="C96" s="192"/>
      <c r="D96" s="192"/>
      <c r="E96" s="192"/>
      <c r="F96" s="192"/>
      <c r="G96" s="192"/>
      <c r="H96" s="192"/>
      <c r="I96" s="192"/>
      <c r="J96" s="192"/>
      <c r="K96" s="192"/>
    </row>
    <row r="97" spans="2:11" ht="12.75">
      <c r="B97" s="192"/>
      <c r="C97" s="192"/>
      <c r="D97" s="192"/>
      <c r="E97" s="192"/>
      <c r="F97" s="192"/>
      <c r="G97" s="192"/>
      <c r="H97" s="192"/>
      <c r="I97" s="192"/>
      <c r="J97" s="192"/>
      <c r="K97" s="192"/>
    </row>
    <row r="98" spans="2:11" ht="12.75">
      <c r="B98" s="192"/>
      <c r="C98" s="192"/>
      <c r="D98" s="192"/>
      <c r="E98" s="192"/>
      <c r="F98" s="192"/>
      <c r="G98" s="192"/>
      <c r="H98" s="192"/>
      <c r="I98" s="192"/>
      <c r="J98" s="192"/>
      <c r="K98" s="192"/>
    </row>
    <row r="99" spans="2:11" ht="12.75">
      <c r="B99" s="192"/>
      <c r="C99" s="192"/>
      <c r="D99" s="192"/>
      <c r="E99" s="192"/>
      <c r="F99" s="192"/>
      <c r="G99" s="192"/>
      <c r="H99" s="192"/>
      <c r="I99" s="192"/>
      <c r="J99" s="192"/>
      <c r="K99" s="192"/>
    </row>
    <row r="100" spans="2:11" ht="12.75">
      <c r="B100" s="192"/>
      <c r="C100" s="192"/>
      <c r="D100" s="192"/>
      <c r="E100" s="192"/>
      <c r="F100" s="192"/>
      <c r="G100" s="192"/>
      <c r="H100" s="192"/>
      <c r="I100" s="192"/>
      <c r="J100" s="192"/>
      <c r="K100" s="192"/>
    </row>
    <row r="101" spans="2:11" ht="12.75">
      <c r="B101" s="192"/>
      <c r="C101" s="192"/>
      <c r="D101" s="192"/>
      <c r="E101" s="192"/>
      <c r="F101" s="192"/>
      <c r="G101" s="192"/>
      <c r="H101" s="192"/>
      <c r="I101" s="192"/>
      <c r="J101" s="192"/>
      <c r="K101" s="192"/>
    </row>
    <row r="102" spans="2:11" ht="12.75">
      <c r="B102" s="192"/>
      <c r="C102" s="192"/>
      <c r="D102" s="192"/>
      <c r="E102" s="192"/>
      <c r="F102" s="192"/>
      <c r="G102" s="192"/>
      <c r="H102" s="192"/>
      <c r="I102" s="192"/>
      <c r="J102" s="192"/>
      <c r="K102" s="192"/>
    </row>
    <row r="103" spans="2:11" ht="12.75">
      <c r="B103" s="192"/>
      <c r="C103" s="192"/>
      <c r="D103" s="192"/>
      <c r="E103" s="192"/>
      <c r="F103" s="192"/>
      <c r="G103" s="192"/>
      <c r="H103" s="192"/>
      <c r="I103" s="192"/>
      <c r="J103" s="192"/>
      <c r="K103" s="192"/>
    </row>
    <row r="104" spans="2:11" ht="12.75">
      <c r="B104" s="192"/>
      <c r="C104" s="192"/>
      <c r="D104" s="192"/>
      <c r="E104" s="192"/>
      <c r="F104" s="192"/>
      <c r="G104" s="192"/>
      <c r="H104" s="192"/>
      <c r="I104" s="192"/>
      <c r="J104" s="192"/>
      <c r="K104" s="192"/>
    </row>
    <row r="105" spans="2:11" ht="12.75">
      <c r="B105" s="192"/>
      <c r="C105" s="192"/>
      <c r="D105" s="192"/>
      <c r="E105" s="192"/>
      <c r="F105" s="192"/>
      <c r="G105" s="192"/>
      <c r="H105" s="192"/>
      <c r="I105" s="192"/>
      <c r="J105" s="192"/>
      <c r="K105" s="192"/>
    </row>
    <row r="106" spans="2:11" ht="12.75">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7.25">
      <c r="B3" s="941" t="s">
        <v>74</v>
      </c>
      <c r="C3" s="941"/>
      <c r="D3" s="941"/>
    </row>
    <row r="4" spans="2:4" s="26" customFormat="1" ht="15" customHeight="1">
      <c r="B4" s="29"/>
      <c r="C4" s="30"/>
      <c r="D4" s="31"/>
    </row>
    <row r="5" spans="2:4" s="26" customFormat="1" ht="15">
      <c r="B5" s="942" t="s">
        <v>84</v>
      </c>
      <c r="C5" s="942"/>
      <c r="D5" s="942"/>
    </row>
    <row r="6" spans="2:4" s="26" customFormat="1" ht="39" customHeight="1" thickBot="1">
      <c r="B6" s="943" t="s">
        <v>277</v>
      </c>
      <c r="C6" s="944"/>
      <c r="D6" s="944"/>
    </row>
    <row r="7" spans="2:4" s="26" customFormat="1" ht="12.75">
      <c r="B7" s="32" t="s">
        <v>85</v>
      </c>
      <c r="C7" s="521" t="s">
        <v>229</v>
      </c>
      <c r="D7" s="34" t="s">
        <v>53</v>
      </c>
    </row>
    <row r="8" spans="2:4" s="26" customFormat="1" ht="39">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42" t="s">
        <v>90</v>
      </c>
      <c r="C15" s="942"/>
      <c r="D15" s="942"/>
    </row>
    <row r="16" spans="3:4" ht="11.25" customHeight="1">
      <c r="C16" s="37"/>
      <c r="D16" s="38"/>
    </row>
    <row r="17" spans="2:4" s="7" customFormat="1" ht="15" customHeight="1">
      <c r="B17" s="39" t="s">
        <v>88</v>
      </c>
      <c r="C17" s="33" t="s">
        <v>89</v>
      </c>
      <c r="D17" s="34" t="s">
        <v>90</v>
      </c>
    </row>
    <row r="18" spans="2:7" ht="39" customHeight="1">
      <c r="B18" s="199"/>
      <c r="C18" s="946" t="s">
        <v>91</v>
      </c>
      <c r="D18" s="947" t="s">
        <v>12</v>
      </c>
      <c r="F18" s="948"/>
      <c r="G18" s="948"/>
    </row>
    <row r="19" spans="2:7" ht="15" customHeight="1">
      <c r="B19" s="489"/>
      <c r="C19" s="946"/>
      <c r="D19" s="947"/>
      <c r="F19" s="949"/>
      <c r="G19" s="949"/>
    </row>
    <row r="20" spans="2:7" ht="40.5" customHeight="1">
      <c r="B20" s="490" t="s">
        <v>41</v>
      </c>
      <c r="C20" s="98" t="s">
        <v>230</v>
      </c>
      <c r="D20" s="99" t="s">
        <v>13</v>
      </c>
      <c r="F20" s="945"/>
      <c r="G20" s="945"/>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45"/>
      <c r="G24" s="945"/>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5" t="s">
        <v>220</v>
      </c>
      <c r="E33" s="46"/>
    </row>
    <row r="34" spans="2:5" s="21" customFormat="1" ht="69" customHeight="1">
      <c r="B34" s="816" t="s">
        <v>58</v>
      </c>
      <c r="C34" s="817" t="s">
        <v>92</v>
      </c>
      <c r="D34" s="818" t="s">
        <v>10</v>
      </c>
      <c r="E34" s="45"/>
    </row>
    <row r="35" spans="2:5" s="21" customFormat="1" ht="32.25" customHeight="1">
      <c r="B35" s="783" t="s">
        <v>285</v>
      </c>
      <c r="C35" s="515" t="s">
        <v>283</v>
      </c>
      <c r="D35" s="819"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4" t="s">
        <v>244</v>
      </c>
      <c r="E42" s="46"/>
    </row>
    <row r="43" spans="2:5" s="835" customFormat="1" ht="66">
      <c r="B43" s="787" t="s">
        <v>290</v>
      </c>
      <c r="C43" s="780" t="s">
        <v>291</v>
      </c>
      <c r="D43" s="854" t="s">
        <v>298</v>
      </c>
      <c r="E43" s="836"/>
    </row>
    <row r="44" spans="2:5" s="835" customFormat="1" ht="29.25" customHeight="1">
      <c r="B44" s="787" t="s">
        <v>301</v>
      </c>
      <c r="C44" s="780" t="s">
        <v>292</v>
      </c>
      <c r="D44" s="854" t="s">
        <v>299</v>
      </c>
      <c r="E44" s="836"/>
    </row>
    <row r="45" spans="2:5" s="835" customFormat="1" ht="45" customHeight="1">
      <c r="B45" s="787" t="s">
        <v>302</v>
      </c>
      <c r="C45" s="780" t="s">
        <v>293</v>
      </c>
      <c r="D45" s="854" t="s">
        <v>337</v>
      </c>
      <c r="E45" s="836"/>
    </row>
    <row r="46" spans="2:5" s="835" customFormat="1" ht="29.25" customHeight="1">
      <c r="B46" s="787" t="s">
        <v>305</v>
      </c>
      <c r="C46" s="780" t="s">
        <v>294</v>
      </c>
      <c r="D46" s="854" t="s">
        <v>303</v>
      </c>
      <c r="E46" s="836"/>
    </row>
    <row r="47" spans="2:5" s="835" customFormat="1" ht="29.25" customHeight="1">
      <c r="B47" s="787" t="s">
        <v>306</v>
      </c>
      <c r="C47" s="780" t="s">
        <v>295</v>
      </c>
      <c r="D47" s="854" t="s">
        <v>304</v>
      </c>
      <c r="E47" s="836"/>
    </row>
    <row r="48" spans="2:5" s="835" customFormat="1" ht="87.75" customHeight="1">
      <c r="B48" s="787" t="s">
        <v>308</v>
      </c>
      <c r="C48" s="780" t="s">
        <v>296</v>
      </c>
      <c r="D48" s="854" t="s">
        <v>307</v>
      </c>
      <c r="E48" s="836"/>
    </row>
    <row r="49" spans="2:5" s="41" customFormat="1" ht="37.5" customHeight="1">
      <c r="B49" s="787" t="s">
        <v>309</v>
      </c>
      <c r="C49" s="780" t="s">
        <v>297</v>
      </c>
      <c r="D49" s="854"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SheetLayoutView="85" zoomScalePageLayoutView="70" workbookViewId="0" topLeftCell="C1">
      <selection activeCell="F9" sqref="F9"/>
    </sheetView>
  </sheetViews>
  <sheetFormatPr defaultColWidth="9.140625" defaultRowHeight="12.75"/>
  <cols>
    <col min="1" max="1" width="3.57421875" style="365" hidden="1" customWidth="1"/>
    <col min="2" max="2" width="4.57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72" t="s">
        <v>71</v>
      </c>
      <c r="D1" s="972"/>
      <c r="E1" s="972"/>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50"/>
      <c r="BC1" s="950"/>
      <c r="BD1" s="950"/>
      <c r="BE1" s="950"/>
      <c r="BF1" s="950"/>
      <c r="BG1" s="950"/>
      <c r="BH1" s="950"/>
      <c r="BI1" s="950"/>
      <c r="BJ1" s="950"/>
      <c r="BK1" s="950"/>
      <c r="BL1" s="950"/>
      <c r="BM1" s="950"/>
      <c r="BN1" s="950"/>
      <c r="BO1" s="950"/>
      <c r="BP1" s="950"/>
      <c r="BQ1" s="950"/>
      <c r="BR1" s="950"/>
      <c r="BS1" s="950"/>
      <c r="BT1" s="950"/>
      <c r="BU1" s="950"/>
      <c r="BV1" s="950"/>
      <c r="BW1" s="950"/>
      <c r="BX1" s="950"/>
      <c r="BY1" s="950"/>
      <c r="BZ1" s="950"/>
      <c r="CA1" s="950"/>
      <c r="CB1" s="950"/>
      <c r="CC1" s="950"/>
      <c r="CD1" s="950"/>
      <c r="CE1" s="950"/>
      <c r="CF1" s="950"/>
      <c r="CG1" s="950"/>
      <c r="CH1" s="950"/>
      <c r="CI1" s="950"/>
      <c r="CJ1" s="950"/>
      <c r="CK1" s="950"/>
      <c r="CL1" s="950"/>
      <c r="CM1" s="950"/>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458</v>
      </c>
      <c r="C3" s="212" t="s">
        <v>99</v>
      </c>
      <c r="D3" s="499" t="s">
        <v>378</v>
      </c>
      <c r="E3" s="497"/>
      <c r="F3" s="439"/>
      <c r="G3" s="212" t="s">
        <v>100</v>
      </c>
      <c r="H3" s="213"/>
      <c r="I3" s="214"/>
      <c r="J3" s="213"/>
      <c r="K3" s="215"/>
      <c r="L3" s="213"/>
      <c r="M3" s="979"/>
      <c r="N3" s="979"/>
      <c r="O3" s="979"/>
      <c r="P3" s="979"/>
      <c r="Q3" s="979"/>
      <c r="R3" s="979"/>
      <c r="S3" s="979"/>
      <c r="T3" s="979"/>
      <c r="U3" s="979"/>
      <c r="V3" s="979"/>
      <c r="W3" s="979"/>
      <c r="X3" s="979"/>
      <c r="Y3" s="979"/>
      <c r="Z3" s="979"/>
      <c r="AA3" s="979"/>
      <c r="AB3" s="979"/>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73"/>
      <c r="D4" s="973"/>
      <c r="E4" s="973"/>
      <c r="F4" s="974"/>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s="973"/>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59"/>
      <c r="BF5" s="959"/>
      <c r="BG5" s="351"/>
      <c r="BH5" s="351"/>
      <c r="BI5" s="351"/>
      <c r="BJ5" s="351"/>
      <c r="BK5" s="959"/>
      <c r="BL5" s="959"/>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68" t="s">
        <v>192</v>
      </c>
      <c r="BA7" s="969"/>
      <c r="BB7" s="969"/>
      <c r="BC7" s="969"/>
      <c r="BD7" s="969"/>
      <c r="BE7" s="969"/>
      <c r="BF7" s="969"/>
      <c r="BG7" s="969"/>
      <c r="BH7" s="969"/>
      <c r="BI7" s="969"/>
      <c r="BJ7" s="969"/>
      <c r="BK7" s="969"/>
      <c r="BL7" s="969"/>
      <c r="BM7" s="969"/>
      <c r="BN7" s="969"/>
      <c r="BO7" s="969"/>
      <c r="BP7" s="969"/>
      <c r="BQ7" s="969"/>
      <c r="BR7" s="969"/>
      <c r="BS7" s="969"/>
      <c r="BT7" s="969"/>
      <c r="BU7" s="969"/>
      <c r="BV7" s="969"/>
      <c r="BW7" s="969"/>
      <c r="BX7" s="969"/>
      <c r="BY7" s="969"/>
      <c r="BZ7" s="969"/>
      <c r="CA7" s="969"/>
      <c r="CB7" s="969"/>
      <c r="CC7" s="969"/>
      <c r="CD7" s="969"/>
      <c r="CE7" s="969"/>
      <c r="CF7" s="969"/>
      <c r="CG7" s="969"/>
      <c r="CH7" s="969"/>
      <c r="CI7" s="969"/>
      <c r="CJ7" s="969"/>
      <c r="CK7" s="969"/>
      <c r="CO7" s="252"/>
      <c r="CQ7" s="252"/>
      <c r="CS7" s="252"/>
    </row>
    <row r="8" spans="2:98" ht="28.5" customHeight="1">
      <c r="B8" s="3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81"/>
      <c r="AY8" s="60"/>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v>6377.23876953125</v>
      </c>
      <c r="G15" s="158" t="s">
        <v>360</v>
      </c>
      <c r="H15" s="622">
        <v>6726.5048828125</v>
      </c>
      <c r="I15" s="158" t="s">
        <v>360</v>
      </c>
      <c r="J15" s="622">
        <v>7094.89990234375</v>
      </c>
      <c r="K15" s="158" t="s">
        <v>360</v>
      </c>
      <c r="L15" s="622">
        <v>7483.470703125</v>
      </c>
      <c r="M15" s="158" t="s">
        <v>360</v>
      </c>
      <c r="N15" s="622">
        <v>7893.3232421875</v>
      </c>
      <c r="O15" s="158" t="s">
        <v>360</v>
      </c>
      <c r="P15" s="622">
        <v>8325.6220703125</v>
      </c>
      <c r="Q15" s="158" t="s">
        <v>360</v>
      </c>
      <c r="R15" s="622">
        <v>8781.5966796875</v>
      </c>
      <c r="S15" s="158" t="s">
        <v>360</v>
      </c>
      <c r="T15" s="622">
        <v>9262.5439453125</v>
      </c>
      <c r="U15" s="158" t="s">
        <v>360</v>
      </c>
      <c r="V15" s="622">
        <v>9769.83203125</v>
      </c>
      <c r="W15" s="158" t="s">
        <v>360</v>
      </c>
      <c r="X15" s="622">
        <v>10304.90234375</v>
      </c>
      <c r="Y15" s="158" t="s">
        <v>360</v>
      </c>
      <c r="Z15" s="622">
        <v>10869.2783203125</v>
      </c>
      <c r="AA15" s="158" t="s">
        <v>360</v>
      </c>
      <c r="AB15" s="622">
        <v>11464.5625</v>
      </c>
      <c r="AC15" s="158" t="s">
        <v>360</v>
      </c>
      <c r="AD15" s="622">
        <v>12602.25</v>
      </c>
      <c r="AE15" s="158" t="s">
        <v>361</v>
      </c>
      <c r="AF15" s="622">
        <v>12902.759765625</v>
      </c>
      <c r="AG15" s="158" t="s">
        <v>361</v>
      </c>
      <c r="AH15" s="622">
        <v>13114.0595703125</v>
      </c>
      <c r="AI15" s="158" t="s">
        <v>361</v>
      </c>
      <c r="AJ15" s="622">
        <v>13318.01953125</v>
      </c>
      <c r="AK15" s="158" t="s">
        <v>361</v>
      </c>
      <c r="AL15" s="622">
        <v>13509.08984375</v>
      </c>
      <c r="AM15" s="158" t="s">
        <v>361</v>
      </c>
      <c r="AN15" s="622">
        <v>13672.25</v>
      </c>
      <c r="AO15" s="158" t="s">
        <v>361</v>
      </c>
      <c r="AP15" s="622">
        <v>13686.82421875</v>
      </c>
      <c r="AQ15" s="158" t="s">
        <v>361</v>
      </c>
      <c r="AR15" s="622">
        <v>13830.0146484375</v>
      </c>
      <c r="AS15" s="158" t="s">
        <v>361</v>
      </c>
      <c r="AT15" s="622">
        <v>13836</v>
      </c>
      <c r="AU15" s="158" t="s">
        <v>361</v>
      </c>
      <c r="AV15" s="622">
        <v>13983</v>
      </c>
      <c r="AW15" s="158" t="s">
        <v>361</v>
      </c>
      <c r="AX15" s="907"/>
      <c r="AY15" s="61"/>
      <c r="AZ15" s="272">
        <v>7</v>
      </c>
      <c r="BA15" s="422" t="s">
        <v>106</v>
      </c>
      <c r="BB15" s="205" t="s">
        <v>104</v>
      </c>
      <c r="BC15" s="274" t="s">
        <v>24</v>
      </c>
      <c r="BD15" s="206"/>
      <c r="BE15" s="281" t="str">
        <f t="shared" si="19"/>
        <v>ok</v>
      </c>
      <c r="BF15" s="653"/>
      <c r="BG15" s="281" t="str">
        <f t="shared" si="20"/>
        <v>ok</v>
      </c>
      <c r="BH15" s="281"/>
      <c r="BI15" s="281" t="str">
        <f t="shared" si="0"/>
        <v>ok</v>
      </c>
      <c r="BJ15" s="281"/>
      <c r="BK15" s="281" t="str">
        <f t="shared" si="1"/>
        <v>ok</v>
      </c>
      <c r="BL15" s="281"/>
      <c r="BM15" s="281" t="str">
        <f t="shared" si="2"/>
        <v>ok</v>
      </c>
      <c r="BN15" s="281"/>
      <c r="BO15" s="281" t="str">
        <f t="shared" si="3"/>
        <v>ok</v>
      </c>
      <c r="BP15" s="281"/>
      <c r="BQ15" s="281" t="str">
        <f t="shared" si="4"/>
        <v>ok</v>
      </c>
      <c r="BR15" s="281"/>
      <c r="BS15" s="281" t="str">
        <f t="shared" si="5"/>
        <v>ok</v>
      </c>
      <c r="BT15" s="281"/>
      <c r="BU15" s="281" t="str">
        <f t="shared" si="6"/>
        <v>ok</v>
      </c>
      <c r="BV15" s="281"/>
      <c r="BW15" s="281" t="str">
        <f t="shared" si="7"/>
        <v>ok</v>
      </c>
      <c r="BX15" s="281"/>
      <c r="BY15" s="281" t="str">
        <f t="shared" si="8"/>
        <v>ok</v>
      </c>
      <c r="BZ15" s="281"/>
      <c r="CA15" s="281" t="str">
        <f t="shared" si="9"/>
        <v>ok</v>
      </c>
      <c r="CB15" s="281"/>
      <c r="CC15" s="281" t="str">
        <f t="shared" si="10"/>
        <v>ok</v>
      </c>
      <c r="CD15" s="281"/>
      <c r="CE15" s="281" t="str">
        <f t="shared" si="11"/>
        <v>ok</v>
      </c>
      <c r="CF15" s="281"/>
      <c r="CG15" s="281" t="str">
        <f t="shared" si="12"/>
        <v>ok</v>
      </c>
      <c r="CH15" s="281"/>
      <c r="CI15" s="281" t="str">
        <f t="shared" si="13"/>
        <v>ok</v>
      </c>
      <c r="CJ15" s="281"/>
      <c r="CK15" s="281" t="str">
        <f t="shared" si="14"/>
        <v>ok</v>
      </c>
      <c r="CL15" s="281"/>
      <c r="CM15" s="281" t="str">
        <f t="shared" si="15"/>
        <v>ok</v>
      </c>
      <c r="CN15" s="281"/>
      <c r="CO15" s="281" t="str">
        <f t="shared" si="16"/>
        <v>ok</v>
      </c>
      <c r="CP15" s="281"/>
      <c r="CQ15" s="281" t="str">
        <f t="shared" si="17"/>
        <v>ok</v>
      </c>
      <c r="CR15" s="281"/>
      <c r="CS15" s="281" t="str">
        <f t="shared" si="18"/>
        <v>ok</v>
      </c>
      <c r="CT15" s="281"/>
      <c r="CU15" s="2"/>
      <c r="CV15" s="2"/>
      <c r="CW15" s="2"/>
    </row>
    <row r="16" spans="1:101" ht="21.75" customHeight="1">
      <c r="A16" s="365" t="s">
        <v>114</v>
      </c>
      <c r="B16" s="367">
        <v>351</v>
      </c>
      <c r="C16" s="638">
        <v>8</v>
      </c>
      <c r="D16" s="785" t="s">
        <v>173</v>
      </c>
      <c r="E16" s="638" t="s">
        <v>104</v>
      </c>
      <c r="F16" s="647"/>
      <c r="G16" s="175"/>
      <c r="H16" s="647"/>
      <c r="I16" s="175"/>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189</v>
      </c>
      <c r="E17" s="491" t="s">
        <v>190</v>
      </c>
      <c r="F17" s="492">
        <v>93789736842</v>
      </c>
      <c r="G17" s="493" t="s">
        <v>367</v>
      </c>
      <c r="H17" s="494">
        <v>92783947368</v>
      </c>
      <c r="I17" s="493" t="s">
        <v>367</v>
      </c>
      <c r="J17" s="494">
        <v>100846000000</v>
      </c>
      <c r="K17" s="493" t="s">
        <v>367</v>
      </c>
      <c r="L17" s="494">
        <v>110202000000</v>
      </c>
      <c r="M17" s="493" t="s">
        <v>367</v>
      </c>
      <c r="N17" s="494">
        <v>124749000000</v>
      </c>
      <c r="O17" s="493" t="s">
        <v>367</v>
      </c>
      <c r="P17" s="494">
        <v>143534000000</v>
      </c>
      <c r="Q17" s="493" t="s">
        <v>367</v>
      </c>
      <c r="R17" s="494">
        <v>162692000000</v>
      </c>
      <c r="S17" s="493" t="s">
        <v>367</v>
      </c>
      <c r="T17" s="494">
        <v>193550000000</v>
      </c>
      <c r="U17" s="493" t="s">
        <v>367</v>
      </c>
      <c r="V17" s="494">
        <v>230812000000</v>
      </c>
      <c r="W17" s="493" t="s">
        <v>367</v>
      </c>
      <c r="X17" s="494">
        <v>202257000000</v>
      </c>
      <c r="Y17" s="493" t="s">
        <v>367</v>
      </c>
      <c r="Z17" s="494">
        <v>255018000000</v>
      </c>
      <c r="AA17" s="493" t="s">
        <v>367</v>
      </c>
      <c r="AB17" s="494">
        <v>297952000000</v>
      </c>
      <c r="AC17" s="493" t="s">
        <v>367</v>
      </c>
      <c r="AD17" s="494">
        <v>314443000000</v>
      </c>
      <c r="AE17" s="493" t="s">
        <v>367</v>
      </c>
      <c r="AF17" s="494">
        <v>323276000000</v>
      </c>
      <c r="AG17" s="493" t="s">
        <v>367</v>
      </c>
      <c r="AH17" s="494">
        <v>338066000000</v>
      </c>
      <c r="AI17" s="493" t="s">
        <v>367</v>
      </c>
      <c r="AJ17" s="493">
        <v>301355000000</v>
      </c>
      <c r="AK17" s="493" t="s">
        <v>367</v>
      </c>
      <c r="AL17" s="495">
        <v>301255000000</v>
      </c>
      <c r="AM17" s="493" t="s">
        <v>367</v>
      </c>
      <c r="AN17" s="494">
        <v>319109000000</v>
      </c>
      <c r="AO17" s="529" t="s">
        <v>367</v>
      </c>
      <c r="AP17" s="494">
        <v>358712000000</v>
      </c>
      <c r="AQ17" s="529" t="s">
        <v>367</v>
      </c>
      <c r="AR17" s="494">
        <v>364684000000</v>
      </c>
      <c r="AS17" s="493" t="s">
        <v>367</v>
      </c>
      <c r="AT17" s="494">
        <v>336664000000</v>
      </c>
      <c r="AU17" s="493" t="s">
        <v>367</v>
      </c>
      <c r="AV17" s="494"/>
      <c r="AW17" s="493" t="s">
        <v>367</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75" t="s">
        <v>5</v>
      </c>
      <c r="E19" s="975"/>
      <c r="F19" s="976"/>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5"/>
      <c r="AR19" s="975"/>
      <c r="AS19" s="975"/>
      <c r="AT19" s="975"/>
      <c r="AU19" s="975"/>
      <c r="AV19" s="227"/>
      <c r="AW19" s="227"/>
      <c r="AX19" s="67"/>
      <c r="AY19" s="67"/>
      <c r="AZ19" s="59" t="s">
        <v>101</v>
      </c>
      <c r="BA19" s="59" t="s">
        <v>102</v>
      </c>
      <c r="BB19" s="59" t="s">
        <v>103</v>
      </c>
      <c r="BC19" s="890">
        <v>2000</v>
      </c>
      <c r="BD19" s="890"/>
      <c r="BE19" s="890">
        <v>2001</v>
      </c>
      <c r="BF19" s="890"/>
      <c r="BG19" s="890">
        <v>2002</v>
      </c>
      <c r="BH19" s="890"/>
      <c r="BI19" s="890">
        <v>2003</v>
      </c>
      <c r="BJ19" s="890"/>
      <c r="BK19" s="890">
        <v>2004</v>
      </c>
      <c r="BL19" s="890"/>
      <c r="BM19" s="890">
        <v>2005</v>
      </c>
      <c r="BN19" s="890"/>
      <c r="BO19" s="890">
        <v>2006</v>
      </c>
      <c r="BP19" s="890"/>
      <c r="BQ19" s="890">
        <v>2007</v>
      </c>
      <c r="BR19" s="890"/>
      <c r="BS19" s="890">
        <v>2008</v>
      </c>
      <c r="BT19" s="890"/>
      <c r="BU19" s="890">
        <v>2009</v>
      </c>
      <c r="BV19" s="890"/>
      <c r="BW19" s="890">
        <v>2010</v>
      </c>
      <c r="BX19" s="890"/>
      <c r="BY19" s="890">
        <v>2011</v>
      </c>
      <c r="BZ19" s="890"/>
      <c r="CA19" s="890">
        <v>2012</v>
      </c>
      <c r="CB19" s="890"/>
      <c r="CC19" s="890">
        <v>2013</v>
      </c>
      <c r="CD19" s="890"/>
      <c r="CE19" s="890">
        <v>2014</v>
      </c>
      <c r="CF19" s="890"/>
      <c r="CG19" s="890">
        <v>2015</v>
      </c>
      <c r="CH19" s="890"/>
      <c r="CI19" s="890">
        <v>2016</v>
      </c>
      <c r="CJ19" s="890"/>
      <c r="CK19" s="890">
        <v>2017</v>
      </c>
      <c r="CL19" s="890"/>
      <c r="CM19" s="890">
        <v>2018</v>
      </c>
      <c r="CN19" s="890"/>
      <c r="CO19" s="890">
        <v>2019</v>
      </c>
      <c r="CP19" s="890"/>
      <c r="CQ19" s="890">
        <v>2020</v>
      </c>
      <c r="CR19" s="890"/>
      <c r="CS19" s="890">
        <v>2021</v>
      </c>
      <c r="CT19" s="890"/>
    </row>
    <row r="20" spans="3:99" ht="12.75" customHeight="1">
      <c r="C20" s="239" t="s">
        <v>157</v>
      </c>
      <c r="D20" s="977" t="s">
        <v>23</v>
      </c>
      <c r="E20" s="977"/>
      <c r="F20" s="978"/>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157</v>
      </c>
      <c r="D21" s="970" t="s">
        <v>213</v>
      </c>
      <c r="E21" s="971"/>
      <c r="F21" s="971"/>
      <c r="G21" s="971"/>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c r="AM21" s="971"/>
      <c r="AN21" s="971"/>
      <c r="AO21" s="971"/>
      <c r="AP21" s="971"/>
      <c r="AQ21" s="971"/>
      <c r="AR21" s="971"/>
      <c r="AS21" s="971"/>
      <c r="AT21" s="971"/>
      <c r="AU21" s="971"/>
      <c r="AV21" s="971"/>
      <c r="AW21" s="971"/>
      <c r="AX21" s="506"/>
      <c r="AY21" s="362"/>
      <c r="AZ21" s="427">
        <v>9</v>
      </c>
      <c r="BA21" s="424" t="s">
        <v>195</v>
      </c>
      <c r="BB21" s="205" t="s">
        <v>104</v>
      </c>
      <c r="BC21" s="420">
        <f>F9+F10+F11+F12+F13+F14+F15</f>
        <v>6377.23876953125</v>
      </c>
      <c r="BD21" s="420"/>
      <c r="BE21" s="420">
        <f>H9+H10+H11+H12+H13+H14+H15</f>
        <v>6726.5048828125</v>
      </c>
      <c r="BF21" s="420"/>
      <c r="BG21" s="420">
        <f>J9+J10+J11+J12+J13+J14+J15</f>
        <v>7094.89990234375</v>
      </c>
      <c r="BH21" s="420"/>
      <c r="BI21" s="420">
        <f>L9+L10+L11+L12+L13+L14+L15</f>
        <v>7483.470703125</v>
      </c>
      <c r="BJ21" s="420"/>
      <c r="BK21" s="420">
        <f>N9+N10+N11+N12+N13+N14+N15</f>
        <v>7893.3232421875</v>
      </c>
      <c r="BL21" s="420"/>
      <c r="BM21" s="420">
        <f>P9+P10+P11+P12+P13+P14+P15</f>
        <v>8325.6220703125</v>
      </c>
      <c r="BN21" s="420"/>
      <c r="BO21" s="420">
        <f>R9+R10+R11+R12+R13+R14+R15</f>
        <v>8781.5966796875</v>
      </c>
      <c r="BP21" s="420"/>
      <c r="BQ21" s="420">
        <f>T9+T10+T11+T12+T13+T14+T15</f>
        <v>9262.5439453125</v>
      </c>
      <c r="BR21" s="420"/>
      <c r="BS21" s="420">
        <f>V9+V10+V11+V12+V13+V14+V15</f>
        <v>9769.83203125</v>
      </c>
      <c r="BT21" s="420"/>
      <c r="BU21" s="420">
        <f>X9+X10+X11+X12+X13+X14+X15</f>
        <v>10304.90234375</v>
      </c>
      <c r="BV21" s="420"/>
      <c r="BW21" s="420">
        <f>Z9+Z10+Z11+Z12+Z13+Z14+Z15</f>
        <v>10869.2783203125</v>
      </c>
      <c r="BX21" s="420"/>
      <c r="BY21" s="420">
        <f>AB9+AB10+AB11+AB12+AB13+AB14+AB15</f>
        <v>11464.5625</v>
      </c>
      <c r="BZ21" s="420"/>
      <c r="CA21" s="420">
        <f>AD9+AD10+AD11+AD12+AD13+AD14+AD15</f>
        <v>12602.25</v>
      </c>
      <c r="CB21" s="420"/>
      <c r="CC21" s="420">
        <f>AF9+AF10+AF11+AF12+AF13+AF14+AF15</f>
        <v>12902.759765625</v>
      </c>
      <c r="CD21" s="420"/>
      <c r="CE21" s="420">
        <f>AH9+AH10+AH11+AH12+AH13+AH14+AH15</f>
        <v>13114.0595703125</v>
      </c>
      <c r="CF21" s="420"/>
      <c r="CG21" s="420">
        <f>AJ9+AJ10+AJ11+AJ12+AJ13+AJ14+AJ15</f>
        <v>13318.01953125</v>
      </c>
      <c r="CH21" s="420"/>
      <c r="CI21" s="420">
        <f>AL9+AL10+AL11+AL12+AL13+AL14+AL15</f>
        <v>13509.08984375</v>
      </c>
      <c r="CJ21" s="420"/>
      <c r="CK21" s="420">
        <f>AN9+AN10+AN11+AN12+AN13+AN14+AN15</f>
        <v>13672.25</v>
      </c>
      <c r="CL21" s="420"/>
      <c r="CM21" s="420">
        <f>AP9+AP10+AP11+AP12+AP13+AP14+AP15</f>
        <v>13686.82421875</v>
      </c>
      <c r="CN21" s="420"/>
      <c r="CO21" s="420">
        <f>AR9+AR10+AR11+AR12+AR13+AR14+AR15</f>
        <v>13830.0146484375</v>
      </c>
      <c r="CP21" s="420"/>
      <c r="CQ21" s="420">
        <f>AT9+AT10+AT11+AT12+AT13+AT14+AT15</f>
        <v>13836</v>
      </c>
      <c r="CR21" s="420"/>
      <c r="CS21" s="420">
        <f>AV9+AV10+AV11+AV12+AV13+AV14+AV15</f>
        <v>13983</v>
      </c>
      <c r="CT21" s="420"/>
      <c r="CU21" s="2"/>
      <c r="CV21" s="2"/>
      <c r="CW21" s="2"/>
      <c r="CX21" s="2"/>
      <c r="CY21" s="2"/>
      <c r="CZ21" s="2"/>
      <c r="DA21" s="2"/>
      <c r="DB21" s="2"/>
      <c r="DC21" s="2"/>
      <c r="DD21" s="2"/>
      <c r="DE21" s="2"/>
      <c r="DF21" s="2"/>
      <c r="DG21" s="2"/>
      <c r="DH21" s="2"/>
    </row>
    <row r="22" spans="3:99" ht="15" customHeight="1">
      <c r="C22" s="239"/>
      <c r="D22" s="966"/>
      <c r="E22" s="966"/>
      <c r="F22" s="967"/>
      <c r="G22" s="966"/>
      <c r="H22" s="966"/>
      <c r="I22" s="966"/>
      <c r="J22" s="966"/>
      <c r="K22" s="966"/>
      <c r="L22" s="966"/>
      <c r="M22" s="966"/>
      <c r="N22" s="966"/>
      <c r="O22" s="966"/>
      <c r="P22" s="966"/>
      <c r="Q22" s="966"/>
      <c r="R22" s="966"/>
      <c r="S22" s="966"/>
      <c r="T22" s="966"/>
      <c r="U22" s="966"/>
      <c r="V22" s="966"/>
      <c r="W22" s="966"/>
      <c r="X22" s="966"/>
      <c r="Y22" s="966"/>
      <c r="Z22" s="966"/>
      <c r="AA22" s="966"/>
      <c r="AB22" s="966"/>
      <c r="AC22" s="966"/>
      <c r="AD22" s="966"/>
      <c r="AE22" s="966"/>
      <c r="AF22" s="966"/>
      <c r="AG22" s="966"/>
      <c r="AH22" s="966"/>
      <c r="AI22" s="966"/>
      <c r="AJ22" s="966"/>
      <c r="AK22" s="966"/>
      <c r="AL22" s="966"/>
      <c r="AM22" s="966"/>
      <c r="AN22" s="966"/>
      <c r="AO22" s="966"/>
      <c r="AP22" s="966"/>
      <c r="AQ22" s="966"/>
      <c r="AR22" s="966"/>
      <c r="AS22" s="966"/>
      <c r="AT22" s="966"/>
      <c r="AU22" s="966"/>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v>
      </c>
      <c r="CP23" s="420"/>
      <c r="CQ23" s="420">
        <f>CQ20*1000/AT17*1000</f>
        <v>0</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3" t="s">
        <v>109</v>
      </c>
      <c r="D26" s="963" t="s">
        <v>110</v>
      </c>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965"/>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1</v>
      </c>
      <c r="B27" s="365">
        <v>5645</v>
      </c>
      <c r="C27" s="804" t="s">
        <v>360</v>
      </c>
      <c r="D27" s="960" t="s">
        <v>368</v>
      </c>
      <c r="E27" s="960"/>
      <c r="F27" s="961"/>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0"/>
      <c r="AQ27" s="960"/>
      <c r="AR27" s="960"/>
      <c r="AS27" s="960"/>
      <c r="AT27" s="960"/>
      <c r="AU27" s="960"/>
      <c r="AV27" s="960"/>
      <c r="AW27" s="960"/>
      <c r="AX27" s="962"/>
      <c r="AY27" s="2"/>
      <c r="AZ27" s="368" t="s">
        <v>178</v>
      </c>
      <c r="BA27" s="466" t="s">
        <v>179</v>
      </c>
      <c r="BB27" s="347"/>
      <c r="BC27" s="347"/>
      <c r="BD27" s="347"/>
      <c r="BE27" s="347"/>
      <c r="BF27" s="347"/>
      <c r="BG27" s="347"/>
      <c r="BH27" s="347"/>
      <c r="BI27" s="347"/>
      <c r="BJ27" s="347"/>
      <c r="BK27" s="347"/>
      <c r="BL27" s="347"/>
      <c r="BM27" s="347"/>
      <c r="BN27" s="347"/>
      <c r="BO27" s="347"/>
      <c r="BP27" s="347"/>
    </row>
    <row r="28" spans="1:68" ht="16.5" customHeight="1">
      <c r="A28" s="365">
        <v>1</v>
      </c>
      <c r="B28" s="365">
        <v>6303</v>
      </c>
      <c r="C28" s="805" t="s">
        <v>361</v>
      </c>
      <c r="D28" s="956" t="s">
        <v>369</v>
      </c>
      <c r="E28" s="956"/>
      <c r="F28" s="957"/>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8"/>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5"/>
      <c r="D29" s="956"/>
      <c r="E29" s="956"/>
      <c r="F29" s="957"/>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8"/>
      <c r="AY29" s="2"/>
      <c r="BA29" s="464"/>
      <c r="BB29" s="347"/>
      <c r="BC29" s="347"/>
      <c r="BD29" s="347"/>
      <c r="BE29" s="347"/>
      <c r="BF29" s="347"/>
      <c r="BG29" s="347"/>
      <c r="BH29" s="347"/>
      <c r="BI29" s="347"/>
      <c r="BJ29" s="347"/>
      <c r="BK29" s="347"/>
      <c r="BL29" s="347"/>
      <c r="BM29" s="347"/>
      <c r="BN29" s="347"/>
      <c r="BO29" s="347"/>
      <c r="BP29" s="347"/>
    </row>
    <row r="30" spans="3:68" ht="16.5" customHeight="1">
      <c r="C30" s="805"/>
      <c r="D30" s="956"/>
      <c r="E30" s="956"/>
      <c r="F30" s="957"/>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6"/>
      <c r="AX30" s="958"/>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5"/>
      <c r="D31" s="956"/>
      <c r="E31" s="956"/>
      <c r="F31" s="957"/>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6"/>
      <c r="AM31" s="956"/>
      <c r="AN31" s="956"/>
      <c r="AO31" s="956"/>
      <c r="AP31" s="956"/>
      <c r="AQ31" s="956"/>
      <c r="AR31" s="956"/>
      <c r="AS31" s="956"/>
      <c r="AT31" s="956"/>
      <c r="AU31" s="956"/>
      <c r="AV31" s="956"/>
      <c r="AW31" s="956"/>
      <c r="AX31" s="958"/>
      <c r="AY31" s="2"/>
      <c r="AZ31" s="264"/>
    </row>
    <row r="32" spans="3:52" ht="16.5" customHeight="1">
      <c r="C32" s="805"/>
      <c r="D32" s="956"/>
      <c r="E32" s="956"/>
      <c r="F32" s="957"/>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956"/>
      <c r="AM32" s="956"/>
      <c r="AN32" s="956"/>
      <c r="AO32" s="956"/>
      <c r="AP32" s="956"/>
      <c r="AQ32" s="956"/>
      <c r="AR32" s="956"/>
      <c r="AS32" s="956"/>
      <c r="AT32" s="956"/>
      <c r="AU32" s="956"/>
      <c r="AV32" s="956"/>
      <c r="AW32" s="956"/>
      <c r="AX32" s="958"/>
      <c r="AY32" s="2"/>
      <c r="AZ32" s="264"/>
    </row>
    <row r="33" spans="3:52" ht="16.5" customHeight="1">
      <c r="C33" s="805"/>
      <c r="D33" s="956"/>
      <c r="E33" s="956"/>
      <c r="F33" s="957"/>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6"/>
      <c r="AR33" s="956"/>
      <c r="AS33" s="956"/>
      <c r="AT33" s="956"/>
      <c r="AU33" s="956"/>
      <c r="AV33" s="956"/>
      <c r="AW33" s="956"/>
      <c r="AX33" s="958"/>
      <c r="AY33" s="2"/>
      <c r="AZ33" s="264"/>
    </row>
    <row r="34" spans="3:52" ht="16.5" customHeight="1">
      <c r="C34" s="805"/>
      <c r="D34" s="956"/>
      <c r="E34" s="956"/>
      <c r="F34" s="957"/>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6"/>
      <c r="AO34" s="956"/>
      <c r="AP34" s="956"/>
      <c r="AQ34" s="956"/>
      <c r="AR34" s="956"/>
      <c r="AS34" s="956"/>
      <c r="AT34" s="956"/>
      <c r="AU34" s="956"/>
      <c r="AV34" s="956"/>
      <c r="AW34" s="956"/>
      <c r="AX34" s="958"/>
      <c r="AY34" s="2"/>
      <c r="AZ34" s="264"/>
    </row>
    <row r="35" spans="3:52" ht="16.5" customHeight="1">
      <c r="C35" s="805"/>
      <c r="D35" s="956"/>
      <c r="E35" s="956"/>
      <c r="F35" s="957"/>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8"/>
      <c r="AY35" s="2"/>
      <c r="AZ35" s="264"/>
    </row>
    <row r="36" spans="3:52" ht="16.5" customHeight="1">
      <c r="C36" s="805"/>
      <c r="D36" s="956"/>
      <c r="E36" s="956"/>
      <c r="F36" s="957"/>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8"/>
      <c r="AY36" s="2"/>
      <c r="AZ36" s="264"/>
    </row>
    <row r="37" spans="3:52" ht="16.5" customHeight="1">
      <c r="C37" s="805"/>
      <c r="D37" s="956"/>
      <c r="E37" s="956"/>
      <c r="F37" s="957"/>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958"/>
      <c r="AY37" s="2"/>
      <c r="AZ37" s="264"/>
    </row>
    <row r="38" spans="3:52" ht="16.5" customHeight="1">
      <c r="C38" s="805"/>
      <c r="D38" s="956"/>
      <c r="E38" s="956"/>
      <c r="F38" s="957"/>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958"/>
      <c r="AY38" s="2"/>
      <c r="AZ38" s="264"/>
    </row>
    <row r="39" spans="3:52" ht="16.5" customHeight="1">
      <c r="C39" s="805"/>
      <c r="D39" s="956"/>
      <c r="E39" s="956"/>
      <c r="F39" s="957"/>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958"/>
      <c r="AY39" s="2"/>
      <c r="AZ39" s="264"/>
    </row>
    <row r="40" spans="3:52" ht="16.5" customHeight="1">
      <c r="C40" s="805"/>
      <c r="D40" s="956"/>
      <c r="E40" s="956"/>
      <c r="F40" s="957"/>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958"/>
      <c r="AY40" s="2"/>
      <c r="AZ40" s="264"/>
    </row>
    <row r="41" spans="3:52" ht="16.5" customHeight="1">
      <c r="C41" s="805"/>
      <c r="D41" s="956"/>
      <c r="E41" s="956"/>
      <c r="F41" s="957"/>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8"/>
      <c r="AY41" s="2"/>
      <c r="AZ41" s="264"/>
    </row>
    <row r="42" spans="3:52" ht="16.5" customHeight="1">
      <c r="C42" s="805"/>
      <c r="D42" s="956"/>
      <c r="E42" s="956"/>
      <c r="F42" s="957"/>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8"/>
      <c r="AY42" s="2"/>
      <c r="AZ42" s="264"/>
    </row>
    <row r="43" spans="3:52" ht="16.5" customHeight="1">
      <c r="C43" s="805"/>
      <c r="D43" s="956"/>
      <c r="E43" s="956"/>
      <c r="F43" s="957"/>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8"/>
      <c r="AY43" s="2"/>
      <c r="AZ43" s="264"/>
    </row>
    <row r="44" spans="3:52" ht="16.5" customHeight="1">
      <c r="C44" s="805"/>
      <c r="D44" s="956"/>
      <c r="E44" s="956"/>
      <c r="F44" s="957"/>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8"/>
      <c r="AY44" s="2"/>
      <c r="AZ44" s="264"/>
    </row>
    <row r="45" spans="3:52" ht="16.5" customHeight="1">
      <c r="C45" s="805"/>
      <c r="D45" s="956"/>
      <c r="E45" s="956"/>
      <c r="F45" s="957"/>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958"/>
      <c r="AY45" s="2"/>
      <c r="AZ45" s="264"/>
    </row>
    <row r="46" spans="3:52" ht="16.5" customHeight="1">
      <c r="C46" s="805"/>
      <c r="D46" s="956"/>
      <c r="E46" s="956"/>
      <c r="F46" s="957"/>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958"/>
      <c r="AY46" s="2"/>
      <c r="AZ46" s="264"/>
    </row>
    <row r="47" spans="3:52" ht="16.5" customHeight="1">
      <c r="C47" s="805"/>
      <c r="D47" s="956"/>
      <c r="E47" s="956"/>
      <c r="F47" s="957"/>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956"/>
      <c r="AX47" s="958"/>
      <c r="AY47" s="2"/>
      <c r="AZ47" s="264"/>
    </row>
    <row r="48" spans="3:51" ht="12" customHeight="1" thickBot="1">
      <c r="C48" s="809"/>
      <c r="D48" s="951"/>
      <c r="E48" s="951"/>
      <c r="F48" s="952"/>
      <c r="G48" s="951"/>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1"/>
      <c r="AM48" s="951"/>
      <c r="AN48" s="951"/>
      <c r="AO48" s="951"/>
      <c r="AP48" s="951"/>
      <c r="AQ48" s="951"/>
      <c r="AR48" s="951"/>
      <c r="AS48" s="951"/>
      <c r="AT48" s="951"/>
      <c r="AU48" s="951"/>
      <c r="AV48" s="951"/>
      <c r="AW48" s="951"/>
      <c r="AX48" s="953"/>
      <c r="AY48" s="2"/>
    </row>
    <row r="49" spans="3:50" ht="12.75" hidden="1">
      <c r="C49" s="7"/>
      <c r="D49" s="954"/>
      <c r="E49" s="954"/>
      <c r="F49" s="955"/>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4"/>
    </row>
    <row r="50" spans="3:4" ht="12.75" hidden="1">
      <c r="C50" s="7"/>
      <c r="D50" s="7"/>
    </row>
    <row r="51" spans="3:4" ht="12.75">
      <c r="C51" s="7"/>
      <c r="D51" s="7"/>
    </row>
    <row r="53" ht="12.75">
      <c r="D53" s="2"/>
    </row>
    <row r="56" ht="12.75">
      <c r="N56" s="786"/>
    </row>
    <row r="57" ht="12.75">
      <c r="N57" s="786"/>
    </row>
  </sheetData>
  <sheetProtection sheet="1"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4">
      <selection activeCell="F9" sqref="F9"/>
    </sheetView>
  </sheetViews>
  <sheetFormatPr defaultColWidth="9.140625" defaultRowHeight="12.75"/>
  <cols>
    <col min="1" max="1" width="2.57421875" style="365" hidden="1" customWidth="1"/>
    <col min="2" max="2" width="7.710937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8.00390625" style="111" customWidth="1"/>
    <col min="41" max="41" width="1.421875" style="557" customWidth="1"/>
    <col min="42" max="42" width="10.28125" style="111" customWidth="1"/>
    <col min="43" max="43" width="1.421875" style="557" customWidth="1"/>
    <col min="44" max="44" width="10.28125" style="122" customWidth="1"/>
    <col min="45" max="45" width="1.421875" style="557" customWidth="1"/>
    <col min="46" max="46" width="10.28125" style="122" customWidth="1"/>
    <col min="47" max="47" width="1.421875" style="557" customWidth="1"/>
    <col min="48" max="48" width="10.2812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72" t="s">
        <v>71</v>
      </c>
      <c r="D1" s="972"/>
      <c r="E1" s="972"/>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458</v>
      </c>
      <c r="C3" s="212" t="s">
        <v>99</v>
      </c>
      <c r="D3" s="499" t="s">
        <v>378</v>
      </c>
      <c r="E3" s="497"/>
      <c r="F3" s="216"/>
      <c r="G3" s="212" t="s">
        <v>100</v>
      </c>
      <c r="H3" s="213"/>
      <c r="I3" s="214"/>
      <c r="J3" s="213"/>
      <c r="K3" s="215"/>
      <c r="L3" s="213"/>
      <c r="M3" s="979"/>
      <c r="N3" s="979"/>
      <c r="O3" s="979"/>
      <c r="P3" s="979"/>
      <c r="Q3" s="979"/>
      <c r="R3" s="979"/>
      <c r="S3" s="979"/>
      <c r="T3" s="979"/>
      <c r="U3" s="979"/>
      <c r="V3" s="979"/>
      <c r="W3" s="979"/>
      <c r="X3" s="979"/>
      <c r="Y3" s="979"/>
      <c r="Z3" s="979"/>
      <c r="AA3" s="979"/>
      <c r="AB3" s="979"/>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95" t="s">
        <v>155</v>
      </c>
      <c r="D6" s="995"/>
      <c r="E6" s="995"/>
      <c r="F6" s="995"/>
      <c r="G6" s="995"/>
      <c r="H6" s="995"/>
      <c r="I6" s="995"/>
      <c r="J6" s="995"/>
      <c r="K6" s="995"/>
      <c r="L6" s="995"/>
      <c r="M6" s="995"/>
      <c r="N6" s="995"/>
      <c r="O6" s="995"/>
      <c r="P6" s="995"/>
      <c r="Q6" s="995"/>
      <c r="R6" s="995"/>
      <c r="S6" s="995"/>
      <c r="T6" s="995"/>
      <c r="U6" s="995"/>
      <c r="V6" s="995"/>
      <c r="W6" s="995"/>
      <c r="X6" s="995"/>
      <c r="Y6" s="995"/>
      <c r="Z6" s="995"/>
      <c r="AA6" s="995"/>
      <c r="AB6" s="995"/>
      <c r="AC6" s="995"/>
      <c r="AD6" s="995"/>
      <c r="AE6" s="995"/>
      <c r="AF6" s="995"/>
      <c r="AG6" s="995"/>
      <c r="AH6" s="995"/>
      <c r="AI6" s="995"/>
      <c r="AJ6" s="995"/>
      <c r="AK6" s="995"/>
      <c r="AL6" s="995"/>
      <c r="AM6" s="995"/>
      <c r="AN6" s="995"/>
      <c r="AO6" s="995"/>
      <c r="AP6" s="995"/>
      <c r="AQ6" s="995"/>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238"/>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v>344550.34375</v>
      </c>
      <c r="G10" s="158"/>
      <c r="H10" s="633">
        <v>420198</v>
      </c>
      <c r="I10" s="158"/>
      <c r="J10" s="633">
        <v>460866</v>
      </c>
      <c r="K10" s="158"/>
      <c r="L10" s="633">
        <v>460865.75</v>
      </c>
      <c r="M10" s="158"/>
      <c r="N10" s="633">
        <v>469584.0625</v>
      </c>
      <c r="O10" s="158"/>
      <c r="P10" s="633">
        <v>548916.125</v>
      </c>
      <c r="Q10" s="158"/>
      <c r="R10" s="633">
        <v>1103457</v>
      </c>
      <c r="S10" s="158"/>
      <c r="T10" s="633">
        <v>1138839.5</v>
      </c>
      <c r="U10" s="158"/>
      <c r="V10" s="633">
        <v>1304898.75</v>
      </c>
      <c r="W10" s="158"/>
      <c r="X10" s="633">
        <v>1705308.125</v>
      </c>
      <c r="Y10" s="158"/>
      <c r="Z10" s="633">
        <v>3087496.75</v>
      </c>
      <c r="AA10" s="158"/>
      <c r="AB10" s="633">
        <v>3281569.25</v>
      </c>
      <c r="AC10" s="158"/>
      <c r="AD10" s="633">
        <v>2854516.75</v>
      </c>
      <c r="AE10" s="158"/>
      <c r="AF10" s="633">
        <v>2965611.75</v>
      </c>
      <c r="AG10" s="158"/>
      <c r="AH10" s="633">
        <v>2354674.25</v>
      </c>
      <c r="AI10" s="158"/>
      <c r="AJ10" s="633">
        <v>2918478.25</v>
      </c>
      <c r="AK10" s="158"/>
      <c r="AL10" s="633">
        <v>2766613.5</v>
      </c>
      <c r="AM10" s="158"/>
      <c r="AN10" s="633">
        <v>2017280.75</v>
      </c>
      <c r="AO10" s="158"/>
      <c r="AP10" s="1069">
        <v>2355085.21</v>
      </c>
      <c r="AQ10" s="1066"/>
      <c r="AR10" s="1069">
        <v>4013189.02</v>
      </c>
      <c r="AS10" s="1066"/>
      <c r="AT10" s="1069">
        <v>7185227.76</v>
      </c>
      <c r="AU10" s="1066"/>
      <c r="AV10" s="1069">
        <v>7505195.76</v>
      </c>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v>125875.3203125</v>
      </c>
      <c r="G11" s="158"/>
      <c r="H11" s="622">
        <v>69941</v>
      </c>
      <c r="I11" s="158"/>
      <c r="J11" s="622">
        <v>70763</v>
      </c>
      <c r="K11" s="158"/>
      <c r="L11" s="622">
        <v>305398</v>
      </c>
      <c r="M11" s="158"/>
      <c r="N11" s="622">
        <v>354390</v>
      </c>
      <c r="O11" s="158"/>
      <c r="P11" s="622">
        <v>306646</v>
      </c>
      <c r="Q11" s="158"/>
      <c r="R11" s="622">
        <v>172151</v>
      </c>
      <c r="S11" s="158"/>
      <c r="T11" s="622">
        <v>133074</v>
      </c>
      <c r="U11" s="158"/>
      <c r="V11" s="622">
        <v>149535</v>
      </c>
      <c r="W11" s="158"/>
      <c r="X11" s="622">
        <v>170877</v>
      </c>
      <c r="Y11" s="158"/>
      <c r="Z11" s="622">
        <v>295900</v>
      </c>
      <c r="AA11" s="158"/>
      <c r="AB11" s="622">
        <v>157558</v>
      </c>
      <c r="AC11" s="158"/>
      <c r="AD11" s="622">
        <v>129400</v>
      </c>
      <c r="AE11" s="158"/>
      <c r="AF11" s="622">
        <v>6679</v>
      </c>
      <c r="AG11" s="158"/>
      <c r="AH11" s="622">
        <v>34382</v>
      </c>
      <c r="AI11" s="158"/>
      <c r="AJ11" s="622">
        <v>14101</v>
      </c>
      <c r="AK11" s="158"/>
      <c r="AL11" s="622">
        <v>12344.6298828125</v>
      </c>
      <c r="AM11" s="158"/>
      <c r="AN11" s="622">
        <v>8999.2998046875</v>
      </c>
      <c r="AO11" s="158"/>
      <c r="AP11" s="1070">
        <v>6059</v>
      </c>
      <c r="AQ11" s="1066"/>
      <c r="AR11" s="1070">
        <v>20400</v>
      </c>
      <c r="AS11" s="1066"/>
      <c r="AT11" s="1070">
        <v>15300</v>
      </c>
      <c r="AU11" s="1066"/>
      <c r="AV11" s="1070">
        <v>15600</v>
      </c>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v>4878.02001953125</v>
      </c>
      <c r="G12" s="158"/>
      <c r="H12" s="622">
        <v>2675</v>
      </c>
      <c r="I12" s="158"/>
      <c r="J12" s="622">
        <v>3110</v>
      </c>
      <c r="K12" s="158"/>
      <c r="L12" s="622">
        <v>2361.8798828125</v>
      </c>
      <c r="M12" s="158"/>
      <c r="N12" s="622">
        <v>3354</v>
      </c>
      <c r="O12" s="158"/>
      <c r="P12" s="622">
        <v>5224</v>
      </c>
      <c r="Q12" s="158"/>
      <c r="R12" s="622">
        <v>5806</v>
      </c>
      <c r="S12" s="158"/>
      <c r="T12" s="622">
        <v>7107.7998046875</v>
      </c>
      <c r="U12" s="158"/>
      <c r="V12" s="622">
        <v>5720</v>
      </c>
      <c r="W12" s="158"/>
      <c r="X12" s="622">
        <v>2833</v>
      </c>
      <c r="Y12" s="158"/>
      <c r="Z12" s="622">
        <v>1517</v>
      </c>
      <c r="AA12" s="158"/>
      <c r="AB12" s="622">
        <v>1961</v>
      </c>
      <c r="AC12" s="158"/>
      <c r="AD12" s="622">
        <v>4145</v>
      </c>
      <c r="AE12" s="158"/>
      <c r="AF12" s="622">
        <v>3709</v>
      </c>
      <c r="AG12" s="158"/>
      <c r="AH12" s="622">
        <v>9425</v>
      </c>
      <c r="AI12" s="158"/>
      <c r="AJ12" s="622">
        <v>6879</v>
      </c>
      <c r="AK12" s="158"/>
      <c r="AL12" s="622">
        <v>6562.1298828125</v>
      </c>
      <c r="AM12" s="158"/>
      <c r="AN12" s="622">
        <v>9355</v>
      </c>
      <c r="AO12" s="158"/>
      <c r="AP12" s="1070">
        <v>13321</v>
      </c>
      <c r="AQ12" s="1066"/>
      <c r="AR12" s="1070">
        <v>20807</v>
      </c>
      <c r="AS12" s="1066"/>
      <c r="AT12" s="1070">
        <v>168002</v>
      </c>
      <c r="AU12" s="1066"/>
      <c r="AV12" s="1070">
        <v>114844.52</v>
      </c>
      <c r="AW12" s="158"/>
      <c r="AX12" s="228"/>
      <c r="AY12" s="76"/>
      <c r="AZ12" s="431">
        <v>11</v>
      </c>
      <c r="BA12" s="430" t="s">
        <v>200</v>
      </c>
      <c r="BB12" s="205" t="s">
        <v>111</v>
      </c>
      <c r="BC12" s="343" t="s">
        <v>24</v>
      </c>
      <c r="BD12" s="343"/>
      <c r="BE12" s="343">
        <f>H9+H10+H11-H12-H13</f>
        <v>67266</v>
      </c>
      <c r="BF12" s="343"/>
      <c r="BG12" s="343">
        <f>J9+J10+J11-J12-J13</f>
        <v>67652.40625</v>
      </c>
      <c r="BH12" s="343"/>
      <c r="BI12" s="343">
        <f>L9+L10+L11-L12-L13</f>
        <v>303036.1201171875</v>
      </c>
      <c r="BJ12" s="343"/>
      <c r="BK12" s="343">
        <f>N9+N10+N11-N12-N13</f>
        <v>351036</v>
      </c>
      <c r="BL12" s="343"/>
      <c r="BM12" s="343">
        <f>P9+P10+P11-P12-P13</f>
        <v>301422</v>
      </c>
      <c r="BN12" s="343"/>
      <c r="BO12" s="343">
        <f>R9+R10+R11-R12-R13</f>
        <v>166345</v>
      </c>
      <c r="BP12" s="343"/>
      <c r="BQ12" s="343">
        <f>T9+T10+T11-T12-T13</f>
        <v>125966.2001953125</v>
      </c>
      <c r="BR12" s="343"/>
      <c r="BS12" s="343">
        <f>V9+V10+V11-V12-V13</f>
        <v>143815</v>
      </c>
      <c r="BT12" s="343"/>
      <c r="BU12" s="343">
        <f>X9+X10+X11-X12-X13</f>
        <v>168044.125</v>
      </c>
      <c r="BV12" s="343"/>
      <c r="BW12" s="343">
        <f>Z9+Z10+Z11-Z12-Z13</f>
        <v>2341720.5625</v>
      </c>
      <c r="BX12" s="343"/>
      <c r="BY12" s="343">
        <f>AB9+AB10+AB11-AB12-AB13</f>
        <v>2345455.75</v>
      </c>
      <c r="BZ12" s="343"/>
      <c r="CA12" s="343">
        <f>AD9+AD10+AD11-AD12-AD13</f>
        <v>2162209.375</v>
      </c>
      <c r="CB12" s="343"/>
      <c r="CC12" s="343">
        <f>AF9+AF10+AF11-AF12-AF13</f>
        <v>2185171.375</v>
      </c>
      <c r="CD12" s="343"/>
      <c r="CE12" s="343">
        <f>AH9+AH10+AH11-AH12-AH13</f>
        <v>1573335.875</v>
      </c>
      <c r="CF12" s="343"/>
      <c r="CG12" s="343">
        <f>AJ9+AJ10+AJ11-AJ12-AJ13</f>
        <v>2333238.5</v>
      </c>
      <c r="CH12" s="343"/>
      <c r="CI12" s="343">
        <f>AL9+AL10+AL11-AL12-AL13</f>
        <v>42778.5</v>
      </c>
      <c r="CJ12" s="343"/>
      <c r="CK12" s="343">
        <f>AN9+AN10+AN11-AN12-AN13</f>
        <v>25941.4248046875</v>
      </c>
      <c r="CL12" s="343"/>
      <c r="CM12" s="343">
        <f>AP9+AP10+AP11-AP12-AP13</f>
        <v>6059</v>
      </c>
      <c r="CN12" s="343"/>
      <c r="CO12" s="343">
        <f>AR9+AR10+AR11-AR12-AR13</f>
        <v>20400</v>
      </c>
      <c r="CP12" s="343"/>
      <c r="CQ12" s="343">
        <f>AT9+AT10+AT11-AT12-AT13</f>
        <v>15300</v>
      </c>
      <c r="CR12" s="343"/>
      <c r="CS12" s="343">
        <f>AV9+AV10+AV11-AV12-AV13</f>
        <v>3559011.64</v>
      </c>
      <c r="CT12" s="343"/>
    </row>
    <row r="13" spans="1:98" ht="33" customHeight="1">
      <c r="A13" s="365" t="s">
        <v>114</v>
      </c>
      <c r="B13" s="375">
        <v>1780</v>
      </c>
      <c r="C13" s="618">
        <v>5</v>
      </c>
      <c r="D13" s="628" t="s">
        <v>214</v>
      </c>
      <c r="E13" s="618" t="s">
        <v>111</v>
      </c>
      <c r="F13" s="634">
        <v>344550.34375</v>
      </c>
      <c r="G13" s="614"/>
      <c r="H13" s="634">
        <v>420198</v>
      </c>
      <c r="I13" s="614"/>
      <c r="J13" s="634">
        <v>460866.59375</v>
      </c>
      <c r="K13" s="614"/>
      <c r="L13" s="634">
        <v>460865.75</v>
      </c>
      <c r="M13" s="614"/>
      <c r="N13" s="634">
        <v>469584.0625</v>
      </c>
      <c r="O13" s="614"/>
      <c r="P13" s="634">
        <v>548916.125</v>
      </c>
      <c r="Q13" s="614"/>
      <c r="R13" s="634">
        <v>1103457</v>
      </c>
      <c r="S13" s="614"/>
      <c r="T13" s="634">
        <v>1138839.5</v>
      </c>
      <c r="U13" s="614"/>
      <c r="V13" s="634">
        <v>1304898.75</v>
      </c>
      <c r="W13" s="614"/>
      <c r="X13" s="634">
        <v>1705308</v>
      </c>
      <c r="Y13" s="614"/>
      <c r="Z13" s="634">
        <v>1040159.1875</v>
      </c>
      <c r="AA13" s="614"/>
      <c r="AB13" s="634">
        <v>1091710.5</v>
      </c>
      <c r="AC13" s="614"/>
      <c r="AD13" s="634">
        <v>817562.375</v>
      </c>
      <c r="AE13" s="614"/>
      <c r="AF13" s="634">
        <v>783410.375</v>
      </c>
      <c r="AG13" s="614"/>
      <c r="AH13" s="634">
        <v>806295.375</v>
      </c>
      <c r="AI13" s="614"/>
      <c r="AJ13" s="634">
        <v>592461.75</v>
      </c>
      <c r="AK13" s="614"/>
      <c r="AL13" s="634">
        <v>2729617.5</v>
      </c>
      <c r="AM13" s="614"/>
      <c r="AN13" s="634">
        <v>1990983.625</v>
      </c>
      <c r="AO13" s="614"/>
      <c r="AP13" s="1070">
        <v>2341764.21</v>
      </c>
      <c r="AQ13" s="1067"/>
      <c r="AR13" s="1070">
        <v>3992382.02</v>
      </c>
      <c r="AS13" s="1067"/>
      <c r="AT13" s="1070">
        <v>7017225.76</v>
      </c>
      <c r="AU13" s="1067"/>
      <c r="AV13" s="1070">
        <f>SUM(AV14:AV18)</f>
        <v>3846939.6</v>
      </c>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v>120570.9609375</v>
      </c>
      <c r="G14" s="158" t="s">
        <v>360</v>
      </c>
      <c r="H14" s="622">
        <v>123670</v>
      </c>
      <c r="I14" s="158" t="s">
        <v>360</v>
      </c>
      <c r="J14" s="622">
        <v>204666</v>
      </c>
      <c r="K14" s="158" t="s">
        <v>360</v>
      </c>
      <c r="L14" s="622">
        <v>250260.453125</v>
      </c>
      <c r="M14" s="158" t="s">
        <v>360</v>
      </c>
      <c r="N14" s="622">
        <v>272419.59375</v>
      </c>
      <c r="O14" s="158" t="s">
        <v>360</v>
      </c>
      <c r="P14" s="622">
        <v>149569.984375</v>
      </c>
      <c r="Q14" s="158" t="s">
        <v>360</v>
      </c>
      <c r="R14" s="622">
        <v>297001.40625</v>
      </c>
      <c r="S14" s="158" t="s">
        <v>360</v>
      </c>
      <c r="T14" s="622">
        <v>355471.1875</v>
      </c>
      <c r="U14" s="158" t="s">
        <v>360</v>
      </c>
      <c r="V14" s="622">
        <v>624361.125</v>
      </c>
      <c r="W14" s="158" t="s">
        <v>360</v>
      </c>
      <c r="X14" s="622">
        <v>686011.9375</v>
      </c>
      <c r="Y14" s="158" t="s">
        <v>360</v>
      </c>
      <c r="Z14" s="622">
        <v>877489.375</v>
      </c>
      <c r="AA14" s="158" t="s">
        <v>360</v>
      </c>
      <c r="AB14" s="622">
        <v>939730.8125</v>
      </c>
      <c r="AC14" s="158" t="s">
        <v>360</v>
      </c>
      <c r="AD14" s="622">
        <v>678477.75</v>
      </c>
      <c r="AE14" s="158" t="s">
        <v>360</v>
      </c>
      <c r="AF14" s="622">
        <v>633929.5</v>
      </c>
      <c r="AG14" s="158" t="s">
        <v>360</v>
      </c>
      <c r="AH14" s="622">
        <v>649496.6875</v>
      </c>
      <c r="AI14" s="158" t="s">
        <v>360</v>
      </c>
      <c r="AJ14" s="622">
        <v>452956.75</v>
      </c>
      <c r="AK14" s="158" t="s">
        <v>360</v>
      </c>
      <c r="AL14" s="622">
        <v>1649376</v>
      </c>
      <c r="AM14" s="158" t="s">
        <v>360</v>
      </c>
      <c r="AN14" s="622">
        <v>1149341.75</v>
      </c>
      <c r="AO14" s="158" t="s">
        <v>360</v>
      </c>
      <c r="AP14" s="1070">
        <v>1160000</v>
      </c>
      <c r="AQ14" s="1066"/>
      <c r="AR14" s="1070">
        <v>2080000</v>
      </c>
      <c r="AS14" s="1066"/>
      <c r="AT14" s="1070">
        <v>2740000</v>
      </c>
      <c r="AU14" s="1066"/>
      <c r="AV14" s="1070">
        <v>2453024.43</v>
      </c>
      <c r="AW14" s="158"/>
      <c r="AX14" s="228"/>
      <c r="AY14" s="76"/>
      <c r="AZ14" s="272">
        <v>5</v>
      </c>
      <c r="BA14" s="297" t="s">
        <v>37</v>
      </c>
      <c r="BB14" s="205" t="s">
        <v>111</v>
      </c>
      <c r="BC14" s="343" t="s">
        <v>24</v>
      </c>
      <c r="BD14" s="378"/>
      <c r="BE14" s="378">
        <f>H13</f>
        <v>420198</v>
      </c>
      <c r="BF14" s="378"/>
      <c r="BG14" s="378">
        <f>J13</f>
        <v>460866.59375</v>
      </c>
      <c r="BH14" s="378"/>
      <c r="BI14" s="378">
        <f>L13</f>
        <v>460865.75</v>
      </c>
      <c r="BJ14" s="378"/>
      <c r="BK14" s="378">
        <f>N13</f>
        <v>469584.0625</v>
      </c>
      <c r="BL14" s="378"/>
      <c r="BM14" s="378">
        <f>P13</f>
        <v>548916.125</v>
      </c>
      <c r="BN14" s="378"/>
      <c r="BO14" s="378">
        <f>R13</f>
        <v>1103457</v>
      </c>
      <c r="BP14" s="378"/>
      <c r="BQ14" s="378">
        <f>T13</f>
        <v>1138839.5</v>
      </c>
      <c r="BR14" s="378"/>
      <c r="BS14" s="378">
        <f>V13</f>
        <v>1304898.75</v>
      </c>
      <c r="BT14" s="378"/>
      <c r="BU14" s="378">
        <f>X13</f>
        <v>1705308</v>
      </c>
      <c r="BV14" s="378"/>
      <c r="BW14" s="378">
        <f>Z13</f>
        <v>1040159.1875</v>
      </c>
      <c r="BX14" s="378"/>
      <c r="BY14" s="378">
        <f>AB13</f>
        <v>1091710.5</v>
      </c>
      <c r="BZ14" s="378"/>
      <c r="CA14" s="378">
        <f>AD13</f>
        <v>817562.375</v>
      </c>
      <c r="CB14" s="378"/>
      <c r="CC14" s="378">
        <f>AF13</f>
        <v>783410.375</v>
      </c>
      <c r="CD14" s="378"/>
      <c r="CE14" s="378">
        <f>AH13</f>
        <v>806295.375</v>
      </c>
      <c r="CF14" s="378"/>
      <c r="CG14" s="378">
        <f>AJ13</f>
        <v>592461.75</v>
      </c>
      <c r="CH14" s="378"/>
      <c r="CI14" s="378">
        <f>AL13</f>
        <v>2729617.5</v>
      </c>
      <c r="CJ14" s="378"/>
      <c r="CK14" s="378">
        <f>AN13</f>
        <v>1990983.625</v>
      </c>
      <c r="CL14" s="378"/>
      <c r="CM14" s="378">
        <f>AP13</f>
        <v>2341764.21</v>
      </c>
      <c r="CN14" s="378"/>
      <c r="CO14" s="378">
        <f>AR13</f>
        <v>3992382.02</v>
      </c>
      <c r="CP14" s="378"/>
      <c r="CQ14" s="378">
        <f>AT13</f>
        <v>7017225.76</v>
      </c>
      <c r="CR14" s="378"/>
      <c r="CS14" s="378">
        <f>AV13</f>
        <v>3846939.6</v>
      </c>
      <c r="CT14" s="378"/>
    </row>
    <row r="15" spans="2:98" ht="21" customHeight="1">
      <c r="B15" s="375">
        <v>2574</v>
      </c>
      <c r="C15" s="618">
        <v>7</v>
      </c>
      <c r="D15" s="630" t="s">
        <v>146</v>
      </c>
      <c r="E15" s="618" t="s">
        <v>111</v>
      </c>
      <c r="F15" s="622">
        <v>134778.046875</v>
      </c>
      <c r="G15" s="158" t="s">
        <v>361</v>
      </c>
      <c r="H15" s="622">
        <v>164482</v>
      </c>
      <c r="I15" s="158" t="s">
        <v>361</v>
      </c>
      <c r="J15" s="622">
        <v>33237</v>
      </c>
      <c r="K15" s="158" t="s">
        <v>361</v>
      </c>
      <c r="L15" s="622">
        <v>73292.3515625</v>
      </c>
      <c r="M15" s="158" t="s">
        <v>361</v>
      </c>
      <c r="N15" s="622">
        <v>65901.84375</v>
      </c>
      <c r="O15" s="158" t="s">
        <v>361</v>
      </c>
      <c r="P15" s="622">
        <v>137995.265625</v>
      </c>
      <c r="Q15" s="158" t="s">
        <v>361</v>
      </c>
      <c r="R15" s="622">
        <v>506995.28125</v>
      </c>
      <c r="S15" s="158" t="s">
        <v>361</v>
      </c>
      <c r="T15" s="622">
        <v>592186</v>
      </c>
      <c r="U15" s="158" t="s">
        <v>361</v>
      </c>
      <c r="V15" s="622">
        <v>498887.78125</v>
      </c>
      <c r="W15" s="158" t="s">
        <v>361</v>
      </c>
      <c r="X15" s="622">
        <v>537310.625</v>
      </c>
      <c r="Y15" s="158" t="s">
        <v>361</v>
      </c>
      <c r="Z15" s="622">
        <v>60803.32421875</v>
      </c>
      <c r="AA15" s="158" t="s">
        <v>361</v>
      </c>
      <c r="AB15" s="622">
        <v>63621.73828125</v>
      </c>
      <c r="AC15" s="158" t="s">
        <v>361</v>
      </c>
      <c r="AD15" s="622">
        <v>63235.328125</v>
      </c>
      <c r="AE15" s="158" t="s">
        <v>361</v>
      </c>
      <c r="AF15" s="622">
        <v>77824.4375</v>
      </c>
      <c r="AG15" s="158" t="s">
        <v>361</v>
      </c>
      <c r="AH15" s="622">
        <v>74575.0625</v>
      </c>
      <c r="AI15" s="158" t="s">
        <v>361</v>
      </c>
      <c r="AJ15" s="622">
        <v>48241</v>
      </c>
      <c r="AK15" s="158" t="s">
        <v>361</v>
      </c>
      <c r="AL15" s="622">
        <v>60206.49609375</v>
      </c>
      <c r="AM15" s="158" t="s">
        <v>361</v>
      </c>
      <c r="AN15" s="622">
        <v>64177.55078125</v>
      </c>
      <c r="AO15" s="158" t="s">
        <v>361</v>
      </c>
      <c r="AP15" s="1070">
        <v>90000</v>
      </c>
      <c r="AQ15" s="1066"/>
      <c r="AR15" s="1070">
        <v>180000</v>
      </c>
      <c r="AS15" s="1066"/>
      <c r="AT15" s="1070">
        <v>1080000</v>
      </c>
      <c r="AU15" s="1066"/>
      <c r="AV15" s="1070">
        <v>117832.77</v>
      </c>
      <c r="AW15" s="158"/>
      <c r="AX15" s="228"/>
      <c r="AY15" s="76"/>
      <c r="AZ15" s="431">
        <v>12</v>
      </c>
      <c r="BA15" s="430" t="s">
        <v>237</v>
      </c>
      <c r="BB15" s="205" t="s">
        <v>111</v>
      </c>
      <c r="BC15" s="343" t="s">
        <v>24</v>
      </c>
      <c r="BD15" s="343"/>
      <c r="BE15" s="343">
        <f>H14+H15+H17+H18</f>
        <v>420198</v>
      </c>
      <c r="BF15" s="343"/>
      <c r="BG15" s="343">
        <f>J14+J15+J17+J18</f>
        <v>460866.59375</v>
      </c>
      <c r="BH15" s="343"/>
      <c r="BI15" s="343">
        <f>L14+L15+L17+L18</f>
        <v>460865.74609375</v>
      </c>
      <c r="BJ15" s="343"/>
      <c r="BK15" s="343">
        <f>N14+N15+N17+N18</f>
        <v>469584.078125</v>
      </c>
      <c r="BL15" s="343"/>
      <c r="BM15" s="343">
        <f>P14+P15+P17+P18</f>
        <v>548916.1171875</v>
      </c>
      <c r="BN15" s="343"/>
      <c r="BO15" s="343">
        <f>R14+R15+R17+R18</f>
        <v>1103457.0703125</v>
      </c>
      <c r="BP15" s="343"/>
      <c r="BQ15" s="343">
        <f>T14+T15+T17+T18</f>
        <v>1138839.5078125</v>
      </c>
      <c r="BR15" s="343"/>
      <c r="BS15" s="343">
        <f>V14+V15+V17+V18</f>
        <v>1304898.96484375</v>
      </c>
      <c r="BT15" s="343"/>
      <c r="BU15" s="343">
        <f>X14+X15+X17+X18</f>
        <v>1705308.0625</v>
      </c>
      <c r="BV15" s="343"/>
      <c r="BW15" s="343">
        <f>Z14+Z15+Z17+Z18</f>
        <v>1040159.6171875</v>
      </c>
      <c r="BX15" s="343"/>
      <c r="BY15" s="343">
        <f>AB14+AB15+AB17+AB18</f>
        <v>1091710.310546875</v>
      </c>
      <c r="BZ15" s="343"/>
      <c r="CA15" s="343">
        <f>AD14+AD15+AD17+AD18</f>
        <v>817562.1591796875</v>
      </c>
      <c r="CB15" s="343"/>
      <c r="CC15" s="343">
        <f>AF14+AF15+AF17+AF18</f>
        <v>783410.91796875</v>
      </c>
      <c r="CD15" s="343"/>
      <c r="CE15" s="343">
        <f>AH14+AH15+AH17+AH18</f>
        <v>806295</v>
      </c>
      <c r="CF15" s="343"/>
      <c r="CG15" s="343">
        <f>AJ14+AJ15+AJ17+AJ18</f>
        <v>592461.75</v>
      </c>
      <c r="CH15" s="343"/>
      <c r="CI15" s="343">
        <f>AL14+AL15+AL17+AL18</f>
        <v>2729617.65234375</v>
      </c>
      <c r="CJ15" s="343"/>
      <c r="CK15" s="343">
        <f>AN14+AN15+AN17+AN18</f>
        <v>1990983.62890625</v>
      </c>
      <c r="CL15" s="296"/>
      <c r="CM15" s="343">
        <f>AP14+AP15+AP17+AP18</f>
        <v>2341764.21</v>
      </c>
      <c r="CN15" s="343"/>
      <c r="CO15" s="343">
        <f>AR14+AR15+AR17+AR18</f>
        <v>3992382.02</v>
      </c>
      <c r="CP15" s="343"/>
      <c r="CQ15" s="343">
        <f>AT14+AT15+AT17+AT18</f>
        <v>7017225.76</v>
      </c>
      <c r="CR15" s="343"/>
      <c r="CS15" s="343">
        <f>AV14+AV15+AV17+AV18</f>
        <v>3846939.6</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1070"/>
      <c r="AQ16" s="1066"/>
      <c r="AR16" s="1070"/>
      <c r="AS16" s="1066"/>
      <c r="AT16" s="1070"/>
      <c r="AU16" s="1066"/>
      <c r="AV16" s="1070"/>
      <c r="AW16" s="158"/>
      <c r="AX16" s="228"/>
      <c r="AY16" s="76"/>
      <c r="AZ16" s="428" t="s">
        <v>188</v>
      </c>
      <c r="BA16" s="430" t="s">
        <v>201</v>
      </c>
      <c r="BB16" s="272"/>
      <c r="BC16" s="343" t="s">
        <v>24</v>
      </c>
      <c r="BD16" s="343"/>
      <c r="BE16" s="343" t="str">
        <f>IF(OR(ISBLANK(H13),ISBLANK(H14),ISBLANK(H15),ISBLANK(H17),ISBLANK(H18)),"N/A",IF(BE15&lt;=BE14,"ok","&lt;&gt;"))</f>
        <v>ok</v>
      </c>
      <c r="BF16" s="343"/>
      <c r="BG16" s="343" t="str">
        <f>IF(OR(ISBLANK(J13),ISBLANK(J14),ISBLANK(J15),ISBLANK(J17),ISBLANK(J18)),"N/A",IF(BG15&lt;=BG14,"ok","&lt;&gt;"))</f>
        <v>ok</v>
      </c>
      <c r="BH16" s="343"/>
      <c r="BI16" s="343" t="str">
        <f>IF(OR(ISBLANK(L13),ISBLANK(L14),ISBLANK(L15),ISBLANK(L17),ISBLANK(L18)),"N/A",IF(BI15&lt;=BI14,"ok","&lt;&gt;"))</f>
        <v>ok</v>
      </c>
      <c r="BJ16" s="343"/>
      <c r="BK16" s="343" t="str">
        <f>IF(OR(ISBLANK(N13),ISBLANK(N14),ISBLANK(N15),ISBLANK(N17),ISBLANK(N18)),"N/A",IF(BK15&lt;=BK14,"ok","&lt;&gt;"))</f>
        <v>&lt;&gt;</v>
      </c>
      <c r="BL16" s="343"/>
      <c r="BM16" s="343" t="str">
        <f>IF(OR(ISBLANK(P13),ISBLANK(P14),ISBLANK(P15),ISBLANK(P17),ISBLANK(P18)),"N/A",IF(BM15&lt;=BM14,"ok","&lt;&gt;"))</f>
        <v>ok</v>
      </c>
      <c r="BN16" s="343"/>
      <c r="BO16" s="343" t="str">
        <f>IF(OR(ISBLANK(R13),ISBLANK(R14),ISBLANK(R15),ISBLANK(R17),ISBLANK(R18)),"N/A",IF(BO15&lt;=BO14,"ok","&lt;&gt;"))</f>
        <v>&lt;&gt;</v>
      </c>
      <c r="BP16" s="343"/>
      <c r="BQ16" s="343" t="str">
        <f>IF(OR(ISBLANK(T13),ISBLANK(T14),ISBLANK(T15),ISBLANK(T17),ISBLANK(T18)),"N/A",IF(BQ15&lt;=BQ14,"ok","&lt;&gt;"))</f>
        <v>&lt;&gt;</v>
      </c>
      <c r="BR16" s="343"/>
      <c r="BS16" s="343" t="str">
        <f>IF(OR(ISBLANK(V13),ISBLANK(V14),ISBLANK(V15),ISBLANK(V17),ISBLANK(V18)),"N/A",IF(BS15&lt;=BS14,"ok","&lt;&gt;"))</f>
        <v>&lt;&gt;</v>
      </c>
      <c r="BT16" s="343"/>
      <c r="BU16" s="343" t="str">
        <f>IF(OR(ISBLANK(X13),ISBLANK(X14),ISBLANK(X15),ISBLANK(X17),ISBLANK(X18)),"N/A",IF(BU15&lt;=BU14,"ok","&lt;&gt;"))</f>
        <v>&lt;&gt;</v>
      </c>
      <c r="BV16" s="343"/>
      <c r="BW16" s="343" t="str">
        <f>IF(OR(ISBLANK(Z13),ISBLANK(Z14),ISBLANK(Z15),ISBLANK(Z17),ISBLANK(Z18)),"N/A",IF(BW15&lt;=BW14,"ok","&lt;&gt;"))</f>
        <v>&lt;&gt;</v>
      </c>
      <c r="BX16" s="343"/>
      <c r="BY16" s="343" t="str">
        <f>IF(OR(ISBLANK(AB13),ISBLANK(AB14),ISBLANK(AB15),ISBLANK(AB17),ISBLANK(AB18)),"N/A",IF(BY15&lt;=BY14,"ok","&lt;&gt;"))</f>
        <v>ok</v>
      </c>
      <c r="BZ16" s="343"/>
      <c r="CA16" s="343" t="str">
        <f>IF(OR(ISBLANK(AD13),ISBLANK(AD14),ISBLANK(AD15),ISBLANK(AD17),ISBLANK(AD18)),"N/A",IF(CA15&lt;=CA14,"ok","&lt;&gt;"))</f>
        <v>ok</v>
      </c>
      <c r="CB16" s="343"/>
      <c r="CC16" s="343" t="str">
        <f>IF(OR(ISBLANK(AF13),ISBLANK(AF14),ISBLANK(AF15),ISBLANK(AF17),ISBLANK(AF18)),"N/A",IF(CC15&lt;=CC14,"ok","&lt;&gt;"))</f>
        <v>&lt;&gt;</v>
      </c>
      <c r="CD16" s="343"/>
      <c r="CE16" s="343" t="str">
        <f>IF(OR(ISBLANK(AH13),ISBLANK(AH14),ISBLANK(AH15),ISBLANK(AH17),ISBLANK(AH18)),"N/A",IF(CE15&lt;=CE14,"ok","&lt;&gt;"))</f>
        <v>ok</v>
      </c>
      <c r="CF16" s="343"/>
      <c r="CG16" s="343" t="str">
        <f>IF(OR(ISBLANK(AJ13),ISBLANK(AJ14),ISBLANK(AJ15),ISBLANK(AJ17),ISBLANK(AJ18)),"N/A",IF(CG15&lt;=CG14,"ok","&lt;&gt;"))</f>
        <v>ok</v>
      </c>
      <c r="CH16" s="343"/>
      <c r="CI16" s="343" t="str">
        <f>IF(OR(ISBLANK(AL13),ISBLANK(AL14),ISBLANK(AL15),ISBLANK(AL17),ISBLANK(AL18)),"N/A",IF(CI15&lt;=CI14,"ok","&lt;&gt;"))</f>
        <v>&lt;&gt;</v>
      </c>
      <c r="CJ16" s="343"/>
      <c r="CK16" s="343" t="str">
        <f>IF(OR(ISBLANK(AN13),ISBLANK(AN14),ISBLANK(AN15),ISBLANK(AN17),ISBLANK(AN18)),"N/A",IF(CK15&lt;=CK14,"ok","&lt;&gt;"))</f>
        <v>&lt;&gt;</v>
      </c>
      <c r="CL16" s="343"/>
      <c r="CM16" s="343" t="str">
        <f>IF(OR(ISBLANK(AP13),ISBLANK(AP14),ISBLANK(AP15),ISBLANK(AP17),ISBLANK(AP18)),"N/A",IF(CM15&lt;=CM14,"ok","&lt;&gt;"))</f>
        <v>ok</v>
      </c>
      <c r="CN16" s="343"/>
      <c r="CO16" s="343" t="str">
        <f>IF(OR(ISBLANK(AR13),ISBLANK(AR14),ISBLANK(AR15),ISBLANK(AR17),ISBLANK(AR18)),"N/A",IF(CO15&lt;=CO14,"ok","&lt;&gt;"))</f>
        <v>ok</v>
      </c>
      <c r="CP16" s="343"/>
      <c r="CQ16" s="343" t="str">
        <f>IF(OR(ISBLANK(AT13),ISBLANK(AT14),ISBLANK(AT15),ISBLANK(AT17),ISBLANK(AT18)),"N/A",IF(CQ15&lt;=CQ14,"ok","&lt;&gt;"))</f>
        <v>ok</v>
      </c>
      <c r="CR16" s="343"/>
      <c r="CS16" s="343" t="str">
        <f>IF(OR(ISBLANK(AV13),ISBLANK(AV14),ISBLANK(AV15),ISBLANK(AV17),ISBLANK(AV18)),"N/A",IF(CS15&lt;=CS14,"ok","&lt;&gt;"))</f>
        <v>ok</v>
      </c>
      <c r="CT16" s="343"/>
    </row>
    <row r="17" spans="2:98" ht="17.25" customHeight="1">
      <c r="B17" s="375">
        <v>1841</v>
      </c>
      <c r="C17" s="618">
        <v>9</v>
      </c>
      <c r="D17" s="630" t="s">
        <v>158</v>
      </c>
      <c r="E17" s="618" t="s">
        <v>111</v>
      </c>
      <c r="F17" s="622">
        <v>84321</v>
      </c>
      <c r="G17" s="158"/>
      <c r="H17" s="622">
        <v>76334</v>
      </c>
      <c r="I17" s="158"/>
      <c r="J17" s="622">
        <v>85797</v>
      </c>
      <c r="K17" s="158"/>
      <c r="L17" s="622">
        <v>81358.8203125</v>
      </c>
      <c r="M17" s="158"/>
      <c r="N17" s="622">
        <v>88268</v>
      </c>
      <c r="O17" s="158"/>
      <c r="P17" s="622">
        <v>94158.1796875</v>
      </c>
      <c r="Q17" s="158"/>
      <c r="R17" s="622">
        <v>120174.1015625</v>
      </c>
      <c r="S17" s="158"/>
      <c r="T17" s="622">
        <v>128999.0703125</v>
      </c>
      <c r="U17" s="158"/>
      <c r="V17" s="622">
        <v>151311.828125</v>
      </c>
      <c r="W17" s="158"/>
      <c r="X17" s="622">
        <v>138331</v>
      </c>
      <c r="Y17" s="158"/>
      <c r="Z17" s="622">
        <v>69056.9765625</v>
      </c>
      <c r="AA17" s="158"/>
      <c r="AB17" s="622">
        <v>67089.390625</v>
      </c>
      <c r="AC17" s="158"/>
      <c r="AD17" s="622">
        <v>61497.30078125</v>
      </c>
      <c r="AE17" s="158"/>
      <c r="AF17" s="622">
        <v>56455.66015625</v>
      </c>
      <c r="AG17" s="158"/>
      <c r="AH17" s="622">
        <v>64973.55078125</v>
      </c>
      <c r="AI17" s="158"/>
      <c r="AJ17" s="622">
        <v>76513</v>
      </c>
      <c r="AK17" s="158"/>
      <c r="AL17" s="622">
        <v>785435.75</v>
      </c>
      <c r="AM17" s="158"/>
      <c r="AN17" s="622">
        <v>633196.0625</v>
      </c>
      <c r="AO17" s="158"/>
      <c r="AP17" s="1070">
        <v>820000</v>
      </c>
      <c r="AQ17" s="1066"/>
      <c r="AR17" s="1070">
        <v>840000</v>
      </c>
      <c r="AS17" s="1066"/>
      <c r="AT17" s="1070">
        <v>1077921.11</v>
      </c>
      <c r="AU17" s="1066"/>
      <c r="AV17" s="1070">
        <v>1257605.87</v>
      </c>
      <c r="AW17" s="158"/>
      <c r="AX17" s="228"/>
      <c r="AY17" s="76"/>
      <c r="AZ17" s="433" t="s">
        <v>25</v>
      </c>
      <c r="BA17" s="295" t="s">
        <v>173</v>
      </c>
      <c r="BB17" s="272" t="s">
        <v>197</v>
      </c>
      <c r="BC17" s="343" t="s">
        <v>24</v>
      </c>
      <c r="BD17" s="313"/>
      <c r="BE17" s="313">
        <f>'R1'!H16</f>
        <v>0</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147</v>
      </c>
      <c r="E18" s="618" t="s">
        <v>111</v>
      </c>
      <c r="F18" s="632">
        <v>4878.02001953125</v>
      </c>
      <c r="G18" s="204" t="s">
        <v>362</v>
      </c>
      <c r="H18" s="632">
        <v>55712</v>
      </c>
      <c r="I18" s="204" t="s">
        <v>362</v>
      </c>
      <c r="J18" s="632">
        <v>137166.59375</v>
      </c>
      <c r="K18" s="204" t="s">
        <v>362</v>
      </c>
      <c r="L18" s="632">
        <v>55954.12109375</v>
      </c>
      <c r="M18" s="204" t="s">
        <v>362</v>
      </c>
      <c r="N18" s="632">
        <v>42994.640625</v>
      </c>
      <c r="O18" s="204" t="s">
        <v>362</v>
      </c>
      <c r="P18" s="632">
        <v>167192.6875</v>
      </c>
      <c r="Q18" s="204" t="s">
        <v>362</v>
      </c>
      <c r="R18" s="632">
        <v>179286.28125</v>
      </c>
      <c r="S18" s="204" t="s">
        <v>362</v>
      </c>
      <c r="T18" s="632">
        <v>62183.25</v>
      </c>
      <c r="U18" s="204" t="s">
        <v>362</v>
      </c>
      <c r="V18" s="632">
        <v>30338.23046875</v>
      </c>
      <c r="W18" s="204" t="s">
        <v>362</v>
      </c>
      <c r="X18" s="632">
        <v>343654.5</v>
      </c>
      <c r="Y18" s="204" t="s">
        <v>362</v>
      </c>
      <c r="Z18" s="632">
        <v>32809.94140625</v>
      </c>
      <c r="AA18" s="204" t="s">
        <v>362</v>
      </c>
      <c r="AB18" s="632">
        <v>21268.369140625</v>
      </c>
      <c r="AC18" s="204" t="s">
        <v>362</v>
      </c>
      <c r="AD18" s="632">
        <v>14351.7802734375</v>
      </c>
      <c r="AE18" s="204" t="s">
        <v>362</v>
      </c>
      <c r="AF18" s="632">
        <v>15201.3203125</v>
      </c>
      <c r="AG18" s="204" t="s">
        <v>362</v>
      </c>
      <c r="AH18" s="632">
        <v>17249.69921875</v>
      </c>
      <c r="AI18" s="204" t="s">
        <v>362</v>
      </c>
      <c r="AJ18" s="632">
        <v>14751</v>
      </c>
      <c r="AK18" s="204" t="s">
        <v>362</v>
      </c>
      <c r="AL18" s="632">
        <v>234599.40625</v>
      </c>
      <c r="AM18" s="204"/>
      <c r="AN18" s="632">
        <v>144268.265625</v>
      </c>
      <c r="AO18" s="204" t="s">
        <v>362</v>
      </c>
      <c r="AP18" s="1071">
        <v>271764.21</v>
      </c>
      <c r="AQ18" s="1068"/>
      <c r="AR18" s="1071">
        <v>892382.02</v>
      </c>
      <c r="AS18" s="1068"/>
      <c r="AT18" s="1071">
        <v>2119304.65</v>
      </c>
      <c r="AU18" s="1068"/>
      <c r="AV18" s="1071">
        <v>18476.53</v>
      </c>
      <c r="AW18" s="204"/>
      <c r="AX18" s="228"/>
      <c r="AY18" s="76"/>
      <c r="AZ18" s="301">
        <v>2</v>
      </c>
      <c r="BA18" s="295" t="s">
        <v>34</v>
      </c>
      <c r="BB18" s="205" t="s">
        <v>111</v>
      </c>
      <c r="BC18" s="343" t="s">
        <v>24</v>
      </c>
      <c r="BD18" s="314"/>
      <c r="BE18" s="314">
        <f>H10</f>
        <v>420198</v>
      </c>
      <c r="BF18" s="314"/>
      <c r="BG18" s="314">
        <f>J10</f>
        <v>460866</v>
      </c>
      <c r="BH18" s="314"/>
      <c r="BI18" s="314">
        <f>L10</f>
        <v>460865.75</v>
      </c>
      <c r="BJ18" s="314"/>
      <c r="BK18" s="314">
        <f>N10</f>
        <v>469584.0625</v>
      </c>
      <c r="BL18" s="314"/>
      <c r="BM18" s="314">
        <f>P10</f>
        <v>548916.125</v>
      </c>
      <c r="BN18" s="314"/>
      <c r="BO18" s="314">
        <f>R10</f>
        <v>1103457</v>
      </c>
      <c r="BP18" s="314"/>
      <c r="BQ18" s="314">
        <f>T10</f>
        <v>1138839.5</v>
      </c>
      <c r="BR18" s="314"/>
      <c r="BS18" s="314">
        <f>V10</f>
        <v>1304898.75</v>
      </c>
      <c r="BT18" s="314"/>
      <c r="BU18" s="314">
        <f>X10</f>
        <v>1705308.125</v>
      </c>
      <c r="BV18" s="314"/>
      <c r="BW18" s="314">
        <f>Z10</f>
        <v>3087496.75</v>
      </c>
      <c r="BX18" s="314"/>
      <c r="BY18" s="314">
        <f>AB10</f>
        <v>3281569.25</v>
      </c>
      <c r="BZ18" s="314"/>
      <c r="CA18" s="314">
        <f>AD10</f>
        <v>2854516.75</v>
      </c>
      <c r="CB18" s="314"/>
      <c r="CC18" s="314">
        <f>AF10</f>
        <v>2965611.75</v>
      </c>
      <c r="CD18" s="314"/>
      <c r="CE18" s="314">
        <f>AH10</f>
        <v>2354674.25</v>
      </c>
      <c r="CF18" s="296"/>
      <c r="CG18" s="314">
        <f>AJ10</f>
        <v>2918478.25</v>
      </c>
      <c r="CH18" s="314"/>
      <c r="CI18" s="314">
        <f>AL10</f>
        <v>2766613.5</v>
      </c>
      <c r="CJ18" s="314"/>
      <c r="CK18" s="314">
        <f>AN10</f>
        <v>2017280.75</v>
      </c>
      <c r="CL18" s="296"/>
      <c r="CM18" s="314">
        <f>AP10</f>
        <v>2355085.21</v>
      </c>
      <c r="CN18" s="296"/>
      <c r="CO18" s="314">
        <f>AR10</f>
        <v>4013189.02</v>
      </c>
      <c r="CP18" s="314"/>
      <c r="CQ18" s="314">
        <f>AT10</f>
        <v>7185227.76</v>
      </c>
      <c r="CR18" s="314"/>
      <c r="CS18" s="314">
        <f>AV10</f>
        <v>7505195.76</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85" t="s">
        <v>112</v>
      </c>
      <c r="E21" s="985"/>
      <c r="F21" s="985"/>
      <c r="G21" s="985"/>
      <c r="H21" s="985"/>
      <c r="I21" s="985"/>
      <c r="J21" s="985"/>
      <c r="K21" s="985"/>
      <c r="L21" s="985"/>
      <c r="M21" s="985"/>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5"/>
      <c r="AM21" s="985"/>
      <c r="AN21" s="985"/>
      <c r="AO21" s="985"/>
      <c r="AP21" s="985"/>
      <c r="AQ21" s="985"/>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77" t="s">
        <v>23</v>
      </c>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77"/>
      <c r="AR22" s="980"/>
      <c r="AS22" s="980"/>
      <c r="AT22" s="980"/>
      <c r="AU22" s="980"/>
      <c r="AV22" s="980"/>
      <c r="AW22" s="980"/>
      <c r="AX22" s="980"/>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70" t="s">
        <v>213</v>
      </c>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0"/>
      <c r="AI23" s="970"/>
      <c r="AJ23" s="970"/>
      <c r="AK23" s="970"/>
      <c r="AL23" s="970"/>
      <c r="AM23" s="970"/>
      <c r="AN23" s="970"/>
      <c r="AO23" s="970"/>
      <c r="AP23" s="970"/>
      <c r="AQ23" s="970"/>
      <c r="AR23" s="970"/>
      <c r="AS23" s="970"/>
      <c r="AT23" s="970"/>
      <c r="AU23" s="970"/>
      <c r="AV23" s="970"/>
      <c r="AW23" s="970"/>
      <c r="AX23" s="970"/>
      <c r="AY23" s="391"/>
      <c r="CU23" s="2"/>
      <c r="CV23" s="2"/>
      <c r="CW23" s="2"/>
      <c r="CX23" s="2"/>
      <c r="CY23" s="2"/>
      <c r="CZ23" s="2"/>
      <c r="DA23" s="2"/>
      <c r="DB23" s="2"/>
      <c r="DC23" s="2"/>
      <c r="DD23" s="2"/>
      <c r="DE23" s="2"/>
      <c r="DF23" s="2"/>
      <c r="DG23" s="2"/>
      <c r="DH23" s="2"/>
    </row>
    <row r="24" spans="3:99" ht="4.5" customHeight="1">
      <c r="C24" s="239"/>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92" t="str">
        <f>D9&amp;" (R2,1)"</f>
        <v>Stock of hazardous waste at the beginning of the year (R2,1)</v>
      </c>
      <c r="I26" s="993"/>
      <c r="J26" s="993"/>
      <c r="K26" s="993"/>
      <c r="L26" s="993"/>
      <c r="M26" s="994"/>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89" t="str">
        <f>D13&amp;" (R2,5) [-]"</f>
        <v>Hazardous waste treated or disposed of during the year (=6+7+9+10) (R2,5) [-]</v>
      </c>
      <c r="R28" s="990"/>
      <c r="S28" s="990"/>
      <c r="T28" s="990"/>
      <c r="U28" s="990"/>
      <c r="V28" s="990"/>
      <c r="W28" s="991"/>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982" t="str">
        <f>D12&amp;" (R2,4) [-]"</f>
        <v>Hazardous waste exported during the year (R2,4) [-]</v>
      </c>
      <c r="R30" s="983"/>
      <c r="S30" s="983"/>
      <c r="T30" s="983"/>
      <c r="U30" s="983"/>
      <c r="V30" s="983"/>
      <c r="W30" s="984"/>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96" t="str">
        <f>D19&amp;" (R2,11)"</f>
        <v>Stock of hazardous waste at the end of the year (=1+2+3-4-5) (R2,11)</v>
      </c>
      <c r="I31" s="997"/>
      <c r="J31" s="997"/>
      <c r="K31" s="997"/>
      <c r="L31" s="997"/>
      <c r="M31" s="998"/>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99"/>
      <c r="I32" s="1000"/>
      <c r="J32" s="1000"/>
      <c r="K32" s="1000"/>
      <c r="L32" s="1000"/>
      <c r="M32" s="1001"/>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3" t="s">
        <v>109</v>
      </c>
      <c r="D36" s="963" t="s">
        <v>110</v>
      </c>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5"/>
      <c r="AY36" s="80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81"/>
      <c r="CH36" s="981"/>
      <c r="CI36" s="981"/>
      <c r="CJ36" s="303"/>
      <c r="CK36" s="251"/>
      <c r="CL36" s="251"/>
      <c r="CM36" s="251"/>
      <c r="CN36" s="251"/>
      <c r="CO36" s="251"/>
      <c r="CP36" s="303"/>
      <c r="CQ36" s="251"/>
      <c r="CR36" s="251"/>
      <c r="CS36" s="251"/>
      <c r="CT36" s="251"/>
    </row>
    <row r="37" spans="1:97" ht="16.5" customHeight="1">
      <c r="A37" s="365">
        <v>1</v>
      </c>
      <c r="B37" s="365">
        <v>4246</v>
      </c>
      <c r="C37" s="804" t="s">
        <v>360</v>
      </c>
      <c r="D37" s="956" t="s">
        <v>370</v>
      </c>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958"/>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1:96" ht="16.5" customHeight="1">
      <c r="A38" s="365">
        <v>1</v>
      </c>
      <c r="B38" s="365">
        <v>4247</v>
      </c>
      <c r="C38" s="805" t="s">
        <v>361</v>
      </c>
      <c r="D38" s="956" t="s">
        <v>371</v>
      </c>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958"/>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1:94" ht="16.5" customHeight="1">
      <c r="A39" s="365">
        <v>1</v>
      </c>
      <c r="B39" s="365">
        <v>5646</v>
      </c>
      <c r="C39" s="805" t="s">
        <v>362</v>
      </c>
      <c r="D39" s="956" t="s">
        <v>372</v>
      </c>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958"/>
      <c r="AY39" s="80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5"/>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958"/>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5"/>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8"/>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5"/>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8"/>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5"/>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8"/>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5"/>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8"/>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5"/>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958"/>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5"/>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958"/>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956"/>
      <c r="AX47" s="958"/>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5"/>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8"/>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8"/>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5"/>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8"/>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5"/>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6"/>
      <c r="AO51" s="956"/>
      <c r="AP51" s="956"/>
      <c r="AQ51" s="956"/>
      <c r="AR51" s="956"/>
      <c r="AS51" s="956"/>
      <c r="AT51" s="956"/>
      <c r="AU51" s="956"/>
      <c r="AV51" s="956"/>
      <c r="AW51" s="956"/>
      <c r="AX51" s="958"/>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5"/>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8"/>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5"/>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958"/>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5"/>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956"/>
      <c r="AX54" s="958"/>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5"/>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956"/>
      <c r="AR55" s="956"/>
      <c r="AS55" s="956"/>
      <c r="AT55" s="956"/>
      <c r="AU55" s="956"/>
      <c r="AV55" s="956"/>
      <c r="AW55" s="956"/>
      <c r="AX55" s="958"/>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5"/>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8"/>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5"/>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8"/>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5"/>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6"/>
      <c r="AO58" s="956"/>
      <c r="AP58" s="956"/>
      <c r="AQ58" s="956"/>
      <c r="AR58" s="956"/>
      <c r="AS58" s="956"/>
      <c r="AT58" s="956"/>
      <c r="AU58" s="956"/>
      <c r="AV58" s="956"/>
      <c r="AW58" s="956"/>
      <c r="AX58" s="958"/>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6"/>
      <c r="D59" s="986"/>
      <c r="E59" s="987"/>
      <c r="F59" s="987"/>
      <c r="G59" s="987"/>
      <c r="H59" s="987"/>
      <c r="I59" s="987"/>
      <c r="J59" s="987"/>
      <c r="K59" s="987"/>
      <c r="L59" s="987"/>
      <c r="M59" s="987"/>
      <c r="N59" s="987"/>
      <c r="O59" s="987"/>
      <c r="P59" s="987"/>
      <c r="Q59" s="987"/>
      <c r="R59" s="987"/>
      <c r="S59" s="987"/>
      <c r="T59" s="987"/>
      <c r="U59" s="987"/>
      <c r="V59" s="987"/>
      <c r="W59" s="987"/>
      <c r="X59" s="987"/>
      <c r="Y59" s="987"/>
      <c r="Z59" s="987"/>
      <c r="AA59" s="987"/>
      <c r="AB59" s="987"/>
      <c r="AC59" s="987"/>
      <c r="AD59" s="987"/>
      <c r="AE59" s="987"/>
      <c r="AF59" s="987"/>
      <c r="AG59" s="987"/>
      <c r="AH59" s="987"/>
      <c r="AI59" s="987"/>
      <c r="AJ59" s="987"/>
      <c r="AK59" s="987"/>
      <c r="AL59" s="987"/>
      <c r="AM59" s="987"/>
      <c r="AN59" s="987"/>
      <c r="AO59" s="987"/>
      <c r="AP59" s="987"/>
      <c r="AQ59" s="987"/>
      <c r="AR59" s="987"/>
      <c r="AS59" s="987"/>
      <c r="AT59" s="987"/>
      <c r="AU59" s="987"/>
      <c r="AV59" s="987"/>
      <c r="AW59" s="987"/>
      <c r="AX59" s="988"/>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75">
      <c r="C60" s="7"/>
      <c r="D60" s="7"/>
    </row>
  </sheetData>
  <sheetProtection sheet="1"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r:id="rId4"/>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90" zoomScaleNormal="90" zoomScaleSheetLayoutView="85" zoomScalePageLayoutView="85" workbookViewId="0" topLeftCell="C1">
      <selection activeCell="F9" sqref="F9"/>
    </sheetView>
  </sheetViews>
  <sheetFormatPr defaultColWidth="7.421875" defaultRowHeight="12.75"/>
  <cols>
    <col min="1" max="1" width="5.140625" style="365" hidden="1" customWidth="1"/>
    <col min="2" max="2" width="4.2812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72" t="s">
        <v>71</v>
      </c>
      <c r="D1" s="972"/>
      <c r="E1" s="972"/>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458</v>
      </c>
      <c r="C3" s="212" t="s">
        <v>99</v>
      </c>
      <c r="D3" s="499" t="s">
        <v>378</v>
      </c>
      <c r="E3" s="497"/>
      <c r="F3" s="216"/>
      <c r="G3" s="212" t="s">
        <v>100</v>
      </c>
      <c r="H3" s="213"/>
      <c r="I3" s="214"/>
      <c r="J3" s="213"/>
      <c r="K3" s="215"/>
      <c r="L3" s="891"/>
      <c r="M3" s="979"/>
      <c r="N3" s="979"/>
      <c r="O3" s="979"/>
      <c r="P3" s="979"/>
      <c r="Q3" s="979"/>
      <c r="R3" s="979"/>
      <c r="S3" s="979"/>
      <c r="T3" s="979"/>
      <c r="U3" s="979"/>
      <c r="V3" s="979"/>
      <c r="W3" s="979"/>
      <c r="X3" s="979"/>
      <c r="Y3" s="979"/>
      <c r="Z3" s="979"/>
      <c r="AA3" s="979"/>
      <c r="AB3" s="979"/>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07"/>
      <c r="CD4" s="1007"/>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95" t="s">
        <v>48</v>
      </c>
      <c r="D6" s="995"/>
      <c r="E6" s="995"/>
      <c r="F6" s="995"/>
      <c r="G6" s="995"/>
      <c r="H6" s="995"/>
      <c r="I6" s="995"/>
      <c r="J6" s="995"/>
      <c r="K6" s="995"/>
      <c r="L6" s="995"/>
      <c r="M6" s="995"/>
      <c r="N6" s="995"/>
      <c r="O6" s="995"/>
      <c r="P6" s="995"/>
      <c r="Q6" s="995"/>
      <c r="R6" s="995"/>
      <c r="S6" s="995"/>
      <c r="T6" s="995"/>
      <c r="U6" s="995"/>
      <c r="V6" s="995"/>
      <c r="W6" s="995"/>
      <c r="X6" s="995"/>
      <c r="Y6" s="995"/>
      <c r="Z6" s="995"/>
      <c r="AA6" s="1008"/>
      <c r="AB6" s="995"/>
      <c r="AC6" s="1008"/>
      <c r="AD6" s="995"/>
      <c r="AE6" s="1008"/>
      <c r="AF6" s="995"/>
      <c r="AG6" s="1008"/>
      <c r="AH6" s="995"/>
      <c r="AI6" s="1008"/>
      <c r="AJ6" s="995"/>
      <c r="AK6" s="1008"/>
      <c r="AL6" s="995"/>
      <c r="AM6" s="1008"/>
      <c r="AN6" s="995"/>
      <c r="AO6" s="1008"/>
      <c r="AP6" s="995"/>
      <c r="AQ6" s="1008"/>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181"/>
      <c r="AZ8" s="188" t="s">
        <v>101</v>
      </c>
      <c r="BA8" s="188" t="s">
        <v>102</v>
      </c>
      <c r="BB8" s="188"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105" ht="24" customHeight="1">
      <c r="B9" s="398">
        <v>1800</v>
      </c>
      <c r="C9" s="618">
        <v>1</v>
      </c>
      <c r="D9" s="639" t="s">
        <v>245</v>
      </c>
      <c r="E9" s="618" t="s">
        <v>104</v>
      </c>
      <c r="F9" s="622">
        <v>6377.23876953125</v>
      </c>
      <c r="G9" s="164" t="s">
        <v>360</v>
      </c>
      <c r="H9" s="622">
        <v>6726.5048828125</v>
      </c>
      <c r="I9" s="164" t="s">
        <v>360</v>
      </c>
      <c r="J9" s="622">
        <v>7094.89990234375</v>
      </c>
      <c r="K9" s="164" t="s">
        <v>360</v>
      </c>
      <c r="L9" s="622">
        <v>7483.470703125</v>
      </c>
      <c r="M9" s="164" t="s">
        <v>360</v>
      </c>
      <c r="N9" s="622">
        <v>7893.3232421875</v>
      </c>
      <c r="O9" s="164" t="s">
        <v>360</v>
      </c>
      <c r="P9" s="622">
        <v>8325.6220703125</v>
      </c>
      <c r="Q9" s="164" t="s">
        <v>360</v>
      </c>
      <c r="R9" s="622">
        <v>8781.5966796875</v>
      </c>
      <c r="S9" s="164" t="s">
        <v>360</v>
      </c>
      <c r="T9" s="622">
        <v>9262.5439453125</v>
      </c>
      <c r="U9" s="164" t="s">
        <v>360</v>
      </c>
      <c r="V9" s="622">
        <v>9769.83203125</v>
      </c>
      <c r="W9" s="164" t="s">
        <v>360</v>
      </c>
      <c r="X9" s="622">
        <v>10304.90234375</v>
      </c>
      <c r="Y9" s="164" t="s">
        <v>360</v>
      </c>
      <c r="Z9" s="622">
        <v>10869.2783203125</v>
      </c>
      <c r="AA9" s="164" t="s">
        <v>360</v>
      </c>
      <c r="AB9" s="622">
        <v>11464.5625</v>
      </c>
      <c r="AC9" s="164" t="s">
        <v>360</v>
      </c>
      <c r="AD9" s="622">
        <v>12602.25</v>
      </c>
      <c r="AE9" s="164" t="s">
        <v>361</v>
      </c>
      <c r="AF9" s="622">
        <v>12902.759765625</v>
      </c>
      <c r="AG9" s="164" t="s">
        <v>361</v>
      </c>
      <c r="AH9" s="622">
        <v>13114.0595703125</v>
      </c>
      <c r="AI9" s="164" t="s">
        <v>361</v>
      </c>
      <c r="AJ9" s="622">
        <v>13318.01953125</v>
      </c>
      <c r="AK9" s="164" t="s">
        <v>361</v>
      </c>
      <c r="AL9" s="622">
        <v>13509.08984375</v>
      </c>
      <c r="AM9" s="164" t="s">
        <v>361</v>
      </c>
      <c r="AN9" s="622">
        <v>13672.25</v>
      </c>
      <c r="AO9" s="164" t="s">
        <v>361</v>
      </c>
      <c r="AP9" s="622">
        <v>13686.82421875</v>
      </c>
      <c r="AQ9" s="164" t="s">
        <v>361</v>
      </c>
      <c r="AR9" s="622">
        <v>13830.013671875</v>
      </c>
      <c r="AS9" s="164" t="s">
        <v>361</v>
      </c>
      <c r="AT9" s="622">
        <v>13836</v>
      </c>
      <c r="AU9" s="164" t="s">
        <v>361</v>
      </c>
      <c r="AV9" s="622">
        <v>13983</v>
      </c>
      <c r="AW9" s="164" t="s">
        <v>361</v>
      </c>
      <c r="AX9" s="231"/>
      <c r="AY9" s="104"/>
      <c r="AZ9" s="272">
        <v>1</v>
      </c>
      <c r="BA9" s="273" t="s">
        <v>245</v>
      </c>
      <c r="BB9" s="272" t="s">
        <v>104</v>
      </c>
      <c r="BC9" s="274" t="s">
        <v>24</v>
      </c>
      <c r="BD9" s="275"/>
      <c r="BE9" s="343" t="str">
        <f>IF(OR(ISBLANK(F9),ISBLANK(H9)),"N/A",IF(ABS((H9-F9)/F9)&gt;0.25,"&gt; 25%","ok"))</f>
        <v>ok</v>
      </c>
      <c r="BF9" s="653"/>
      <c r="BG9" s="343" t="str">
        <f>IF(OR(ISBLANK(H9),ISBLANK(J9)),"N/A",IF(ABS((J9-H9)/H9)&gt;0.25,"&gt; 25%","ok"))</f>
        <v>ok</v>
      </c>
      <c r="BH9" s="274"/>
      <c r="BI9" s="343" t="str">
        <f aca="true" t="shared" si="0" ref="BI9:BI22">IF(OR(ISBLANK(J9),ISBLANK(L9)),"N/A",IF(ABS((L9-J9)/J9)&gt;0.25,"&gt; 25%","ok"))</f>
        <v>ok</v>
      </c>
      <c r="BJ9" s="343"/>
      <c r="BK9" s="343" t="str">
        <f aca="true" t="shared" si="1" ref="BK9:BK22">IF(OR(ISBLANK(L9),ISBLANK(N9)),"N/A",IF(ABS((N9-L9)/L9)&gt;0.25,"&gt; 25%","ok"))</f>
        <v>ok</v>
      </c>
      <c r="BL9" s="274"/>
      <c r="BM9" s="343" t="str">
        <f aca="true" t="shared" si="2" ref="BM9:BM22">IF(OR(ISBLANK(N9),ISBLANK(P9)),"N/A",IF(ABS((P9-N9)/N9)&gt;0.25,"&gt; 25%","ok"))</f>
        <v>ok</v>
      </c>
      <c r="BN9" s="343"/>
      <c r="BO9" s="343" t="str">
        <f aca="true" t="shared" si="3" ref="BO9:BO22">IF(OR(ISBLANK(P9),ISBLANK(R9)),"N/A",IF(ABS((R9-P9)/P9)&gt;0.25,"&gt; 25%","ok"))</f>
        <v>ok</v>
      </c>
      <c r="BP9" s="274"/>
      <c r="BQ9" s="343" t="str">
        <f aca="true" t="shared" si="4" ref="BQ9:BQ22">IF(OR(ISBLANK(R9),ISBLANK(T9)),"N/A",IF(ABS((T9-R9)/R9)&gt;0.25,"&gt; 25%","ok"))</f>
        <v>ok</v>
      </c>
      <c r="BR9" s="274"/>
      <c r="BS9" s="343" t="str">
        <f aca="true" t="shared" si="5" ref="BS9:BS22">IF(OR(ISBLANK(T9),ISBLANK(V9)),"N/A",IF(ABS((V9-T9)/T9)&gt;0.25,"&gt; 25%","ok"))</f>
        <v>ok</v>
      </c>
      <c r="BT9" s="343"/>
      <c r="BU9" s="343" t="str">
        <f aca="true" t="shared" si="6" ref="BU9:BU22">IF(OR(ISBLANK(V9),ISBLANK(X9)),"N/A",IF(ABS((X9-V9)/V9)&gt;0.25,"&gt; 25%","ok"))</f>
        <v>ok</v>
      </c>
      <c r="BV9" s="274"/>
      <c r="BW9" s="343" t="str">
        <f aca="true" t="shared" si="7" ref="BW9:BW22">IF(OR(ISBLANK(X9),ISBLANK(Z9)),"N/A",IF(ABS((Z9-X9)/X9)&gt;0.25,"&gt; 25%","ok"))</f>
        <v>ok</v>
      </c>
      <c r="BX9" s="343"/>
      <c r="BY9" s="343" t="str">
        <f aca="true" t="shared" si="8" ref="BY9:BY22">IF(OR(ISBLANK(Z9),ISBLANK(AB9)),"N/A",IF(ABS((AB9-Z9)/Z9)&gt;0.25,"&gt; 25%","ok"))</f>
        <v>ok</v>
      </c>
      <c r="BZ9" s="274"/>
      <c r="CA9" s="343" t="str">
        <f aca="true" t="shared" si="9" ref="CA9:CA22">IF(OR(ISBLANK(AB9),ISBLANK(AD9)),"N/A",IF(ABS((AD9-AB9)/AB9)&gt;0.25,"&gt; 25%","ok"))</f>
        <v>ok</v>
      </c>
      <c r="CB9" s="274"/>
      <c r="CC9" s="343" t="str">
        <f aca="true" t="shared" si="10" ref="CC9:CC22">IF(OR(ISBLANK(AD9),ISBLANK(AF9)),"N/A",IF(ABS((AF9-AD9)/AD9)&gt;0.25,"&gt; 25%","ok"))</f>
        <v>ok</v>
      </c>
      <c r="CD9" s="343"/>
      <c r="CE9" s="343" t="str">
        <f aca="true" t="shared" si="11" ref="CE9:CE22">IF(OR(ISBLANK(AF9),ISBLANK(AH9)),"N/A",IF(ABS((AH9-AF9)/AF9)&gt;0.25,"&gt; 25%","ok"))</f>
        <v>ok</v>
      </c>
      <c r="CF9" s="275"/>
      <c r="CG9" s="343" t="str">
        <f aca="true" t="shared" si="12" ref="CG9:CG22">IF(OR(ISBLANK(AH9),ISBLANK(AJ9)),"N/A",IF(ABS((AJ9-AH9)/AH9)&gt;0.25,"&gt; 25%","ok"))</f>
        <v>ok</v>
      </c>
      <c r="CH9" s="343"/>
      <c r="CI9" s="343" t="str">
        <f aca="true" t="shared" si="13" ref="CI9:CI22">IF(OR(ISBLANK(AJ9),ISBLANK(AL9)),"N/A",IF(ABS((AL9-AJ9)/AJ9)&gt;0.25,"&gt; 25%","ok"))</f>
        <v>ok</v>
      </c>
      <c r="CJ9" s="274"/>
      <c r="CK9" s="343" t="str">
        <f aca="true" t="shared" si="14" ref="CK9:CK22">IF(OR(ISBLANK(AL9),ISBLANK(AN9)),"N/A",IF(ABS((AN9-AL9)/AL9)&gt;0.25,"&gt; 25%","ok"))</f>
        <v>ok</v>
      </c>
      <c r="CL9" s="275"/>
      <c r="CM9" s="343" t="str">
        <f aca="true" t="shared" si="15" ref="CM9:CM22">IF(OR(ISBLANK(AN9),ISBLANK(AP9)),"N/A",IF(ABS((AP9-AN9)/AN9)&gt;0.25,"&gt; 25%","ok"))</f>
        <v>ok</v>
      </c>
      <c r="CN9" s="343"/>
      <c r="CO9" s="343" t="str">
        <f aca="true" t="shared" si="16" ref="CO9:CO22">IF(OR(ISBLANK(AP9),ISBLANK(AR9)),"N/A",IF(ABS((AR9-AP9)/AP9)&gt;0.25,"&gt; 25%","ok"))</f>
        <v>ok</v>
      </c>
      <c r="CP9" s="275"/>
      <c r="CQ9" s="343" t="str">
        <f aca="true" t="shared" si="17" ref="CQ9:CQ22">IF(OR(ISBLANK(AR9),ISBLANK(AT9)),"N/A",IF(ABS((AT9-AR9)/AR9)&gt;0.25,"&gt; 25%","ok"))</f>
        <v>ok</v>
      </c>
      <c r="CR9" s="343"/>
      <c r="CS9" s="343" t="str">
        <f aca="true" t="shared" si="18" ref="CS9:CS22">IF(OR(ISBLANK(AT9),ISBLANK(AV9)),"N/A",IF(ABS((AV9-AT9)/AT9)&gt;0.25,"&gt; 25%","ok"))</f>
        <v>ok</v>
      </c>
      <c r="CT9" s="274"/>
      <c r="CU9" s="77"/>
      <c r="CV9" s="77"/>
      <c r="CW9" s="77"/>
      <c r="CX9" s="77"/>
      <c r="CY9" s="77"/>
      <c r="CZ9" s="77"/>
      <c r="DA9" s="77"/>
    </row>
    <row r="10" spans="2:105" ht="24.75" customHeight="1">
      <c r="B10" s="398">
        <v>1801</v>
      </c>
      <c r="C10" s="619">
        <v>2</v>
      </c>
      <c r="D10" s="639" t="s">
        <v>125</v>
      </c>
      <c r="E10" s="618" t="s">
        <v>104</v>
      </c>
      <c r="F10" s="622">
        <v>6377.23876953125</v>
      </c>
      <c r="G10" s="164" t="s">
        <v>360</v>
      </c>
      <c r="H10" s="622">
        <v>6726.5048828125</v>
      </c>
      <c r="I10" s="164" t="s">
        <v>360</v>
      </c>
      <c r="J10" s="622">
        <v>7094.89990234375</v>
      </c>
      <c r="K10" s="164" t="s">
        <v>360</v>
      </c>
      <c r="L10" s="622">
        <v>7483.470703125</v>
      </c>
      <c r="M10" s="164" t="s">
        <v>360</v>
      </c>
      <c r="N10" s="622">
        <v>7893.3232421875</v>
      </c>
      <c r="O10" s="164" t="s">
        <v>360</v>
      </c>
      <c r="P10" s="622">
        <v>8325.6220703125</v>
      </c>
      <c r="Q10" s="164" t="s">
        <v>360</v>
      </c>
      <c r="R10" s="622">
        <v>8781.5966796875</v>
      </c>
      <c r="S10" s="164" t="s">
        <v>360</v>
      </c>
      <c r="T10" s="622">
        <v>9262.5439453125</v>
      </c>
      <c r="U10" s="164" t="s">
        <v>360</v>
      </c>
      <c r="V10" s="622">
        <v>9769.83203125</v>
      </c>
      <c r="W10" s="164" t="s">
        <v>360</v>
      </c>
      <c r="X10" s="622">
        <v>10304.90234375</v>
      </c>
      <c r="Y10" s="164" t="s">
        <v>360</v>
      </c>
      <c r="Z10" s="622">
        <v>2559.01513671875</v>
      </c>
      <c r="AA10" s="164" t="s">
        <v>362</v>
      </c>
      <c r="AB10" s="622">
        <v>2844.63989257812</v>
      </c>
      <c r="AC10" s="164" t="s">
        <v>362</v>
      </c>
      <c r="AD10" s="622">
        <v>2781.2978515625</v>
      </c>
      <c r="AE10" s="164" t="s">
        <v>362</v>
      </c>
      <c r="AF10" s="622">
        <v>2720.0341796875</v>
      </c>
      <c r="AG10" s="164" t="s">
        <v>362</v>
      </c>
      <c r="AH10" s="622">
        <v>2758.35034179688</v>
      </c>
      <c r="AI10" s="164" t="s">
        <v>362</v>
      </c>
      <c r="AJ10" s="622">
        <v>2813.61254882812</v>
      </c>
      <c r="AK10" s="164" t="s">
        <v>362</v>
      </c>
      <c r="AL10" s="622">
        <v>2729.46337890625</v>
      </c>
      <c r="AM10" s="164" t="s">
        <v>362</v>
      </c>
      <c r="AN10" s="622">
        <v>2557.95092773438</v>
      </c>
      <c r="AO10" s="164" t="s">
        <v>362</v>
      </c>
      <c r="AP10" s="622">
        <v>2613.287109375</v>
      </c>
      <c r="AQ10" s="164" t="s">
        <v>362</v>
      </c>
      <c r="AR10" s="622">
        <v>2628.0703125</v>
      </c>
      <c r="AS10" s="164" t="s">
        <v>362</v>
      </c>
      <c r="AT10" s="622">
        <v>2468.45</v>
      </c>
      <c r="AU10" s="164" t="s">
        <v>362</v>
      </c>
      <c r="AV10" s="622">
        <v>2561.82</v>
      </c>
      <c r="AW10" s="164" t="s">
        <v>362</v>
      </c>
      <c r="AX10" s="231"/>
      <c r="AY10" s="104"/>
      <c r="AZ10" s="205">
        <v>2</v>
      </c>
      <c r="BA10" s="273" t="s">
        <v>125</v>
      </c>
      <c r="BB10" s="272" t="s">
        <v>104</v>
      </c>
      <c r="BC10" s="274" t="s">
        <v>24</v>
      </c>
      <c r="BD10" s="275"/>
      <c r="BE10" s="343" t="str">
        <f aca="true" t="shared" si="19" ref="BE10:BE22">IF(OR(ISBLANK(F10),ISBLANK(H10)),"N/A",IF(ABS((H10-F10)/F10)&gt;0.25,"&gt; 25%","ok"))</f>
        <v>ok</v>
      </c>
      <c r="BF10" s="653"/>
      <c r="BG10" s="343" t="str">
        <f aca="true" t="shared" si="20" ref="BG10:BG22">IF(OR(ISBLANK(H10),ISBLANK(J10)),"N/A",IF(ABS((J10-H10)/H10)&gt;0.25,"&gt; 25%","ok"))</f>
        <v>ok</v>
      </c>
      <c r="BH10" s="274"/>
      <c r="BI10" s="343" t="str">
        <f t="shared" si="0"/>
        <v>ok</v>
      </c>
      <c r="BJ10" s="343"/>
      <c r="BK10" s="343" t="str">
        <f t="shared" si="1"/>
        <v>ok</v>
      </c>
      <c r="BL10" s="274"/>
      <c r="BM10" s="343" t="str">
        <f t="shared" si="2"/>
        <v>ok</v>
      </c>
      <c r="BN10" s="343"/>
      <c r="BO10" s="343" t="str">
        <f t="shared" si="3"/>
        <v>ok</v>
      </c>
      <c r="BP10" s="274"/>
      <c r="BQ10" s="343" t="str">
        <f t="shared" si="4"/>
        <v>ok</v>
      </c>
      <c r="BR10" s="274"/>
      <c r="BS10" s="343" t="str">
        <f t="shared" si="5"/>
        <v>ok</v>
      </c>
      <c r="BT10" s="343"/>
      <c r="BU10" s="343" t="str">
        <f t="shared" si="6"/>
        <v>ok</v>
      </c>
      <c r="BV10" s="274"/>
      <c r="BW10" s="343" t="str">
        <f t="shared" si="7"/>
        <v>&gt; 25%</v>
      </c>
      <c r="BX10" s="343"/>
      <c r="BY10" s="343" t="str">
        <f t="shared" si="8"/>
        <v>ok</v>
      </c>
      <c r="BZ10" s="274"/>
      <c r="CA10" s="343" t="str">
        <f t="shared" si="9"/>
        <v>ok</v>
      </c>
      <c r="CB10" s="274"/>
      <c r="CC10" s="343" t="str">
        <f t="shared" si="10"/>
        <v>ok</v>
      </c>
      <c r="CD10" s="343"/>
      <c r="CE10" s="343" t="str">
        <f t="shared" si="11"/>
        <v>ok</v>
      </c>
      <c r="CF10" s="275"/>
      <c r="CG10" s="343" t="str">
        <f t="shared" si="12"/>
        <v>ok</v>
      </c>
      <c r="CH10" s="343"/>
      <c r="CI10" s="343" t="str">
        <f t="shared" si="13"/>
        <v>ok</v>
      </c>
      <c r="CJ10" s="274"/>
      <c r="CK10" s="343" t="str">
        <f t="shared" si="14"/>
        <v>ok</v>
      </c>
      <c r="CL10" s="275"/>
      <c r="CM10" s="343" t="str">
        <f t="shared" si="15"/>
        <v>ok</v>
      </c>
      <c r="CN10" s="343"/>
      <c r="CO10" s="343" t="str">
        <f t="shared" si="16"/>
        <v>ok</v>
      </c>
      <c r="CP10" s="275"/>
      <c r="CQ10" s="343" t="str">
        <f t="shared" si="17"/>
        <v>ok</v>
      </c>
      <c r="CR10" s="343"/>
      <c r="CS10" s="343" t="str">
        <f t="shared" si="18"/>
        <v>ok</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250</v>
      </c>
      <c r="E12" s="618" t="s">
        <v>104</v>
      </c>
      <c r="F12" s="634">
        <v>6377.23876953125</v>
      </c>
      <c r="G12" s="614" t="s">
        <v>360</v>
      </c>
      <c r="H12" s="634">
        <v>6726.5048828125</v>
      </c>
      <c r="I12" s="614" t="s">
        <v>360</v>
      </c>
      <c r="J12" s="634">
        <v>7094.89990234375</v>
      </c>
      <c r="K12" s="614" t="s">
        <v>360</v>
      </c>
      <c r="L12" s="634">
        <v>7483.470703125</v>
      </c>
      <c r="M12" s="614" t="s">
        <v>360</v>
      </c>
      <c r="N12" s="634">
        <v>7893.3232421875</v>
      </c>
      <c r="O12" s="614" t="s">
        <v>360</v>
      </c>
      <c r="P12" s="634">
        <v>8325.6220703125</v>
      </c>
      <c r="Q12" s="614" t="s">
        <v>360</v>
      </c>
      <c r="R12" s="634">
        <v>8781.5966796875</v>
      </c>
      <c r="S12" s="614" t="s">
        <v>360</v>
      </c>
      <c r="T12" s="634">
        <v>9262.5439453125</v>
      </c>
      <c r="U12" s="614" t="s">
        <v>360</v>
      </c>
      <c r="V12" s="634">
        <v>9769.83203125</v>
      </c>
      <c r="W12" s="614" t="s">
        <v>360</v>
      </c>
      <c r="X12" s="634">
        <v>10304.90234375</v>
      </c>
      <c r="Y12" s="614" t="s">
        <v>360</v>
      </c>
      <c r="Z12" s="634">
        <v>2559.01513671875</v>
      </c>
      <c r="AA12" s="614" t="s">
        <v>362</v>
      </c>
      <c r="AB12" s="634">
        <v>2844.63989257812</v>
      </c>
      <c r="AC12" s="614" t="s">
        <v>362</v>
      </c>
      <c r="AD12" s="634">
        <v>2781.2978515625</v>
      </c>
      <c r="AE12" s="614" t="s">
        <v>362</v>
      </c>
      <c r="AF12" s="634">
        <v>2720.0341796875</v>
      </c>
      <c r="AG12" s="614" t="s">
        <v>362</v>
      </c>
      <c r="AH12" s="634">
        <v>2758.35034179688</v>
      </c>
      <c r="AI12" s="614" t="s">
        <v>362</v>
      </c>
      <c r="AJ12" s="634">
        <v>2813.61254882812</v>
      </c>
      <c r="AK12" s="614" t="s">
        <v>362</v>
      </c>
      <c r="AL12" s="634">
        <v>2729.46337890625</v>
      </c>
      <c r="AM12" s="614" t="s">
        <v>362</v>
      </c>
      <c r="AN12" s="634">
        <v>2557.95092773438</v>
      </c>
      <c r="AO12" s="614" t="s">
        <v>362</v>
      </c>
      <c r="AP12" s="634">
        <v>2613.287109375</v>
      </c>
      <c r="AQ12" s="614" t="s">
        <v>362</v>
      </c>
      <c r="AR12" s="634">
        <v>2628.0703125</v>
      </c>
      <c r="AS12" s="614" t="s">
        <v>362</v>
      </c>
      <c r="AT12" s="634">
        <v>2468.45</v>
      </c>
      <c r="AU12" s="614" t="s">
        <v>362</v>
      </c>
      <c r="AV12" s="634">
        <v>2561.82</v>
      </c>
      <c r="AW12" s="614" t="s">
        <v>362</v>
      </c>
      <c r="AX12" s="231"/>
      <c r="AY12" s="104"/>
      <c r="AZ12" s="272">
        <v>4</v>
      </c>
      <c r="BA12" s="344" t="s">
        <v>250</v>
      </c>
      <c r="BB12" s="272" t="s">
        <v>104</v>
      </c>
      <c r="BC12" s="274" t="s">
        <v>24</v>
      </c>
      <c r="BD12" s="275"/>
      <c r="BE12" s="343" t="str">
        <f t="shared" si="19"/>
        <v>ok</v>
      </c>
      <c r="BF12" s="653"/>
      <c r="BG12" s="343" t="str">
        <f t="shared" si="20"/>
        <v>ok</v>
      </c>
      <c r="BH12" s="274"/>
      <c r="BI12" s="343" t="str">
        <f t="shared" si="0"/>
        <v>ok</v>
      </c>
      <c r="BJ12" s="343"/>
      <c r="BK12" s="343" t="str">
        <f t="shared" si="1"/>
        <v>ok</v>
      </c>
      <c r="BL12" s="274"/>
      <c r="BM12" s="343" t="str">
        <f t="shared" si="2"/>
        <v>ok</v>
      </c>
      <c r="BN12" s="343"/>
      <c r="BO12" s="343" t="str">
        <f t="shared" si="3"/>
        <v>ok</v>
      </c>
      <c r="BP12" s="274"/>
      <c r="BQ12" s="343" t="str">
        <f t="shared" si="4"/>
        <v>ok</v>
      </c>
      <c r="BR12" s="274"/>
      <c r="BS12" s="343" t="str">
        <f t="shared" si="5"/>
        <v>ok</v>
      </c>
      <c r="BT12" s="343"/>
      <c r="BU12" s="343" t="str">
        <f t="shared" si="6"/>
        <v>ok</v>
      </c>
      <c r="BV12" s="274"/>
      <c r="BW12" s="343" t="str">
        <f t="shared" si="7"/>
        <v>&gt; 25%</v>
      </c>
      <c r="BX12" s="343"/>
      <c r="BY12" s="343" t="str">
        <f t="shared" si="8"/>
        <v>ok</v>
      </c>
      <c r="BZ12" s="274"/>
      <c r="CA12" s="343" t="str">
        <f t="shared" si="9"/>
        <v>ok</v>
      </c>
      <c r="CB12" s="274"/>
      <c r="CC12" s="343" t="str">
        <f t="shared" si="10"/>
        <v>ok</v>
      </c>
      <c r="CD12" s="343"/>
      <c r="CE12" s="343" t="str">
        <f t="shared" si="11"/>
        <v>ok</v>
      </c>
      <c r="CF12" s="206"/>
      <c r="CG12" s="343" t="str">
        <f t="shared" si="12"/>
        <v>ok</v>
      </c>
      <c r="CH12" s="343"/>
      <c r="CI12" s="343" t="str">
        <f t="shared" si="13"/>
        <v>ok</v>
      </c>
      <c r="CJ12" s="274"/>
      <c r="CK12" s="343" t="str">
        <f t="shared" si="14"/>
        <v>ok</v>
      </c>
      <c r="CL12" s="206"/>
      <c r="CM12" s="343" t="str">
        <f t="shared" si="15"/>
        <v>ok</v>
      </c>
      <c r="CN12" s="343"/>
      <c r="CO12" s="343" t="str">
        <f t="shared" si="16"/>
        <v>ok</v>
      </c>
      <c r="CP12" s="206"/>
      <c r="CQ12" s="343" t="str">
        <f t="shared" si="17"/>
        <v>ok</v>
      </c>
      <c r="CR12" s="343"/>
      <c r="CS12" s="343" t="str">
        <f t="shared" si="18"/>
        <v>ok</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254</v>
      </c>
      <c r="E15" s="619" t="s">
        <v>104</v>
      </c>
      <c r="F15" s="634">
        <v>6377.23876953125</v>
      </c>
      <c r="G15" s="158" t="s">
        <v>360</v>
      </c>
      <c r="H15" s="634">
        <v>6726.5048828125</v>
      </c>
      <c r="I15" s="158" t="s">
        <v>360</v>
      </c>
      <c r="J15" s="634">
        <v>7094.89990234375</v>
      </c>
      <c r="K15" s="158" t="s">
        <v>360</v>
      </c>
      <c r="L15" s="634">
        <v>7483.470703125</v>
      </c>
      <c r="M15" s="158" t="s">
        <v>360</v>
      </c>
      <c r="N15" s="634">
        <v>7893.3232421875</v>
      </c>
      <c r="O15" s="158" t="s">
        <v>360</v>
      </c>
      <c r="P15" s="634">
        <v>8325.6220703125</v>
      </c>
      <c r="Q15" s="158" t="s">
        <v>360</v>
      </c>
      <c r="R15" s="634">
        <v>8781.5966796875</v>
      </c>
      <c r="S15" s="158" t="s">
        <v>360</v>
      </c>
      <c r="T15" s="634">
        <v>9262.5439453125</v>
      </c>
      <c r="U15" s="158" t="s">
        <v>360</v>
      </c>
      <c r="V15" s="634">
        <v>9769.83203125</v>
      </c>
      <c r="W15" s="158" t="s">
        <v>360</v>
      </c>
      <c r="X15" s="634">
        <v>10304.90234375</v>
      </c>
      <c r="Y15" s="158" t="s">
        <v>360</v>
      </c>
      <c r="Z15" s="634">
        <v>2559.01513671875</v>
      </c>
      <c r="AA15" s="158" t="s">
        <v>362</v>
      </c>
      <c r="AB15" s="634">
        <v>2844.63989257812</v>
      </c>
      <c r="AC15" s="158" t="s">
        <v>362</v>
      </c>
      <c r="AD15" s="634">
        <v>2781.2978515625</v>
      </c>
      <c r="AE15" s="158" t="s">
        <v>362</v>
      </c>
      <c r="AF15" s="634">
        <v>2720.0341796875</v>
      </c>
      <c r="AG15" s="158" t="s">
        <v>362</v>
      </c>
      <c r="AH15" s="634">
        <v>2758.35034179688</v>
      </c>
      <c r="AI15" s="158" t="s">
        <v>362</v>
      </c>
      <c r="AJ15" s="634">
        <v>2813.61254882812</v>
      </c>
      <c r="AK15" s="158" t="s">
        <v>362</v>
      </c>
      <c r="AL15" s="634">
        <v>2729.46337890625</v>
      </c>
      <c r="AM15" s="158" t="s">
        <v>362</v>
      </c>
      <c r="AN15" s="634">
        <v>2557.95092773438</v>
      </c>
      <c r="AO15" s="158" t="s">
        <v>362</v>
      </c>
      <c r="AP15" s="634">
        <v>2613.287109375</v>
      </c>
      <c r="AQ15" s="158" t="s">
        <v>362</v>
      </c>
      <c r="AR15" s="634">
        <v>2628.0703125</v>
      </c>
      <c r="AS15" s="158" t="s">
        <v>362</v>
      </c>
      <c r="AT15" s="622">
        <v>2468.45</v>
      </c>
      <c r="AU15" s="164" t="s">
        <v>362</v>
      </c>
      <c r="AV15" s="622">
        <v>2561.82</v>
      </c>
      <c r="AW15" s="164" t="s">
        <v>362</v>
      </c>
      <c r="AX15" s="231"/>
      <c r="AY15" s="104"/>
      <c r="AZ15" s="272">
        <v>7</v>
      </c>
      <c r="BA15" s="344" t="s">
        <v>254</v>
      </c>
      <c r="BB15" s="272" t="s">
        <v>104</v>
      </c>
      <c r="BC15" s="274" t="s">
        <v>24</v>
      </c>
      <c r="BD15" s="275"/>
      <c r="BE15" s="343" t="str">
        <f t="shared" si="19"/>
        <v>ok</v>
      </c>
      <c r="BF15" s="653"/>
      <c r="BG15" s="343" t="str">
        <f t="shared" si="20"/>
        <v>ok</v>
      </c>
      <c r="BH15" s="274"/>
      <c r="BI15" s="343" t="str">
        <f t="shared" si="0"/>
        <v>ok</v>
      </c>
      <c r="BJ15" s="343"/>
      <c r="BK15" s="343" t="str">
        <f t="shared" si="1"/>
        <v>ok</v>
      </c>
      <c r="BL15" s="274"/>
      <c r="BM15" s="343" t="str">
        <f t="shared" si="2"/>
        <v>ok</v>
      </c>
      <c r="BN15" s="343"/>
      <c r="BO15" s="343" t="str">
        <f t="shared" si="3"/>
        <v>ok</v>
      </c>
      <c r="BP15" s="274"/>
      <c r="BQ15" s="343" t="str">
        <f t="shared" si="4"/>
        <v>ok</v>
      </c>
      <c r="BR15" s="274"/>
      <c r="BS15" s="343" t="str">
        <f t="shared" si="5"/>
        <v>ok</v>
      </c>
      <c r="BT15" s="343"/>
      <c r="BU15" s="343" t="str">
        <f t="shared" si="6"/>
        <v>ok</v>
      </c>
      <c r="BV15" s="274"/>
      <c r="BW15" s="343" t="str">
        <f t="shared" si="7"/>
        <v>&gt; 25%</v>
      </c>
      <c r="BX15" s="343"/>
      <c r="BY15" s="343" t="str">
        <f t="shared" si="8"/>
        <v>ok</v>
      </c>
      <c r="BZ15" s="274"/>
      <c r="CA15" s="343" t="str">
        <f t="shared" si="9"/>
        <v>ok</v>
      </c>
      <c r="CB15" s="274"/>
      <c r="CC15" s="343" t="str">
        <f t="shared" si="10"/>
        <v>ok</v>
      </c>
      <c r="CD15" s="343"/>
      <c r="CE15" s="343" t="str">
        <f t="shared" si="11"/>
        <v>ok</v>
      </c>
      <c r="CF15" s="206"/>
      <c r="CG15" s="343" t="str">
        <f t="shared" si="12"/>
        <v>ok</v>
      </c>
      <c r="CH15" s="343"/>
      <c r="CI15" s="343" t="str">
        <f t="shared" si="13"/>
        <v>ok</v>
      </c>
      <c r="CJ15" s="274"/>
      <c r="CK15" s="343" t="str">
        <f t="shared" si="14"/>
        <v>ok</v>
      </c>
      <c r="CL15" s="206"/>
      <c r="CM15" s="343" t="str">
        <f t="shared" si="15"/>
        <v>ok</v>
      </c>
      <c r="CN15" s="343"/>
      <c r="CO15" s="343" t="str">
        <f t="shared" si="16"/>
        <v>ok</v>
      </c>
      <c r="CP15" s="206"/>
      <c r="CQ15" s="343" t="str">
        <f t="shared" si="17"/>
        <v>ok</v>
      </c>
      <c r="CR15" s="343"/>
      <c r="CS15" s="343" t="str">
        <f t="shared" si="18"/>
        <v>ok</v>
      </c>
      <c r="CT15" s="274"/>
      <c r="CU15" s="77"/>
      <c r="CV15" s="77"/>
      <c r="CW15" s="77"/>
      <c r="CX15" s="77"/>
      <c r="CY15" s="77"/>
      <c r="CZ15" s="77"/>
      <c r="DA15" s="77"/>
    </row>
    <row r="16" spans="1:105" s="1" customFormat="1" ht="24.75" customHeight="1">
      <c r="A16" s="365"/>
      <c r="B16" s="399">
        <v>2837</v>
      </c>
      <c r="C16" s="619">
        <v>8</v>
      </c>
      <c r="D16" s="627" t="s">
        <v>145</v>
      </c>
      <c r="E16" s="619" t="s">
        <v>104</v>
      </c>
      <c r="F16" s="633">
        <v>318.861938476562</v>
      </c>
      <c r="G16" s="158" t="s">
        <v>363</v>
      </c>
      <c r="H16" s="633">
        <v>336.325256347656</v>
      </c>
      <c r="I16" s="158" t="s">
        <v>363</v>
      </c>
      <c r="J16" s="633">
        <v>354.744995117188</v>
      </c>
      <c r="K16" s="158" t="s">
        <v>363</v>
      </c>
      <c r="L16" s="633">
        <v>374.173553466797</v>
      </c>
      <c r="M16" s="158" t="s">
        <v>363</v>
      </c>
      <c r="N16" s="633">
        <v>394.666168212891</v>
      </c>
      <c r="O16" s="158" t="s">
        <v>363</v>
      </c>
      <c r="P16" s="633">
        <v>416.281097412109</v>
      </c>
      <c r="Q16" s="158" t="s">
        <v>363</v>
      </c>
      <c r="R16" s="633">
        <v>439.079833984375</v>
      </c>
      <c r="S16" s="158" t="s">
        <v>363</v>
      </c>
      <c r="T16" s="633">
        <v>463.127197265625</v>
      </c>
      <c r="U16" s="158" t="s">
        <v>363</v>
      </c>
      <c r="V16" s="633">
        <v>488.491607666016</v>
      </c>
      <c r="W16" s="158" t="s">
        <v>363</v>
      </c>
      <c r="X16" s="633">
        <v>515.2451171875</v>
      </c>
      <c r="Y16" s="158" t="s">
        <v>363</v>
      </c>
      <c r="Z16" s="633">
        <v>543.4638671875</v>
      </c>
      <c r="AA16" s="158" t="s">
        <v>363</v>
      </c>
      <c r="AB16" s="633">
        <v>573.228149414062</v>
      </c>
      <c r="AC16" s="158" t="s">
        <v>363</v>
      </c>
      <c r="AD16" s="633">
        <v>1323.23999023438</v>
      </c>
      <c r="AE16" s="158" t="s">
        <v>363</v>
      </c>
      <c r="AF16" s="633">
        <v>1580.58996582031</v>
      </c>
      <c r="AG16" s="158" t="s">
        <v>363</v>
      </c>
      <c r="AH16" s="633">
        <v>1649.07446289062</v>
      </c>
      <c r="AI16" s="158" t="s">
        <v>363</v>
      </c>
      <c r="AJ16" s="633">
        <v>2048.16821289062</v>
      </c>
      <c r="AK16" s="158" t="s">
        <v>363</v>
      </c>
      <c r="AL16" s="633">
        <v>2369.78100585938</v>
      </c>
      <c r="AM16" s="158" t="s">
        <v>363</v>
      </c>
      <c r="AN16" s="633">
        <v>2865.07104492188</v>
      </c>
      <c r="AO16" s="158" t="s">
        <v>363</v>
      </c>
      <c r="AP16" s="633">
        <v>3362.32788085938</v>
      </c>
      <c r="AQ16" s="158" t="s">
        <v>363</v>
      </c>
      <c r="AR16" s="633">
        <v>3880.73217773438</v>
      </c>
      <c r="AS16" s="158" t="s">
        <v>363</v>
      </c>
      <c r="AT16" s="633">
        <v>4385.39</v>
      </c>
      <c r="AU16" s="158" t="s">
        <v>363</v>
      </c>
      <c r="AV16" s="633"/>
      <c r="AW16" s="158"/>
      <c r="AX16" s="178"/>
      <c r="AY16" s="76"/>
      <c r="AZ16" s="205">
        <v>8</v>
      </c>
      <c r="BA16" s="273" t="s">
        <v>203</v>
      </c>
      <c r="BB16" s="272" t="s">
        <v>104</v>
      </c>
      <c r="BC16" s="274" t="s">
        <v>24</v>
      </c>
      <c r="BD16" s="275"/>
      <c r="BE16" s="343" t="str">
        <f t="shared" si="19"/>
        <v>ok</v>
      </c>
      <c r="BF16" s="653"/>
      <c r="BG16" s="343" t="str">
        <f t="shared" si="20"/>
        <v>ok</v>
      </c>
      <c r="BH16" s="274"/>
      <c r="BI16" s="343" t="str">
        <f t="shared" si="0"/>
        <v>ok</v>
      </c>
      <c r="BJ16" s="343"/>
      <c r="BK16" s="343" t="str">
        <f t="shared" si="1"/>
        <v>ok</v>
      </c>
      <c r="BL16" s="274"/>
      <c r="BM16" s="343" t="str">
        <f t="shared" si="2"/>
        <v>ok</v>
      </c>
      <c r="BN16" s="343"/>
      <c r="BO16" s="343" t="str">
        <f t="shared" si="3"/>
        <v>ok</v>
      </c>
      <c r="BP16" s="274"/>
      <c r="BQ16" s="343" t="str">
        <f t="shared" si="4"/>
        <v>ok</v>
      </c>
      <c r="BR16" s="274"/>
      <c r="BS16" s="343" t="str">
        <f t="shared" si="5"/>
        <v>ok</v>
      </c>
      <c r="BT16" s="343"/>
      <c r="BU16" s="343" t="str">
        <f t="shared" si="6"/>
        <v>ok</v>
      </c>
      <c r="BV16" s="274"/>
      <c r="BW16" s="343" t="str">
        <f t="shared" si="7"/>
        <v>ok</v>
      </c>
      <c r="BX16" s="343"/>
      <c r="BY16" s="343" t="str">
        <f t="shared" si="8"/>
        <v>ok</v>
      </c>
      <c r="BZ16" s="274"/>
      <c r="CA16" s="343" t="str">
        <f t="shared" si="9"/>
        <v>&gt; 25%</v>
      </c>
      <c r="CB16" s="274"/>
      <c r="CC16" s="343" t="str">
        <f t="shared" si="10"/>
        <v>ok</v>
      </c>
      <c r="CD16" s="343"/>
      <c r="CE16" s="343" t="str">
        <f t="shared" si="11"/>
        <v>ok</v>
      </c>
      <c r="CF16" s="206"/>
      <c r="CG16" s="343" t="str">
        <f t="shared" si="12"/>
        <v>ok</v>
      </c>
      <c r="CH16" s="343"/>
      <c r="CI16" s="343" t="str">
        <f t="shared" si="13"/>
        <v>ok</v>
      </c>
      <c r="CJ16" s="274"/>
      <c r="CK16" s="343" t="str">
        <f t="shared" si="14"/>
        <v>ok</v>
      </c>
      <c r="CL16" s="206"/>
      <c r="CM16" s="343" t="str">
        <f t="shared" si="15"/>
        <v>ok</v>
      </c>
      <c r="CN16" s="343"/>
      <c r="CO16" s="343" t="str">
        <f t="shared" si="16"/>
        <v>ok</v>
      </c>
      <c r="CP16" s="206"/>
      <c r="CQ16" s="343" t="str">
        <f t="shared" si="17"/>
        <v>ok</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633"/>
      <c r="AU17" s="158"/>
      <c r="AV17" s="633"/>
      <c r="AW17" s="15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c r="AI18" s="615"/>
      <c r="AJ18" s="634">
        <v>5.47499990463257</v>
      </c>
      <c r="AK18" s="615" t="s">
        <v>364</v>
      </c>
      <c r="AL18" s="634">
        <v>5.47499990463257</v>
      </c>
      <c r="AM18" s="615" t="s">
        <v>364</v>
      </c>
      <c r="AN18" s="634">
        <v>5.48000001907349</v>
      </c>
      <c r="AO18" s="615" t="s">
        <v>364</v>
      </c>
      <c r="AP18" s="634">
        <v>988.97998046875</v>
      </c>
      <c r="AQ18" s="615" t="s">
        <v>364</v>
      </c>
      <c r="AR18" s="634">
        <v>1519.10998535156</v>
      </c>
      <c r="AS18" s="615" t="s">
        <v>364</v>
      </c>
      <c r="AT18" s="634">
        <v>14.918</v>
      </c>
      <c r="AU18" s="615" t="s">
        <v>364</v>
      </c>
      <c r="AV18" s="634">
        <v>20.056</v>
      </c>
      <c r="AW18" s="615" t="s">
        <v>364</v>
      </c>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ok</v>
      </c>
      <c r="CJ18" s="274"/>
      <c r="CK18" s="343" t="str">
        <f t="shared" si="14"/>
        <v>ok</v>
      </c>
      <c r="CL18" s="206"/>
      <c r="CM18" s="343" t="str">
        <f t="shared" si="15"/>
        <v>&gt; 25%</v>
      </c>
      <c r="CN18" s="343"/>
      <c r="CO18" s="343" t="str">
        <f t="shared" si="16"/>
        <v>&gt; 25%</v>
      </c>
      <c r="CP18" s="206"/>
      <c r="CQ18" s="343" t="str">
        <f t="shared" si="17"/>
        <v>&gt; 25%</v>
      </c>
      <c r="CR18" s="343"/>
      <c r="CS18" s="343" t="str">
        <f t="shared" si="18"/>
        <v>&gt; 25%</v>
      </c>
      <c r="CT18" s="274"/>
      <c r="CU18" s="77"/>
      <c r="CV18" s="77"/>
      <c r="CW18" s="77"/>
      <c r="CX18" s="77"/>
      <c r="CY18" s="77"/>
      <c r="CZ18" s="77"/>
      <c r="DA18" s="77"/>
    </row>
    <row r="19" spans="2:105" ht="24.75" customHeight="1">
      <c r="B19" s="398">
        <v>2839</v>
      </c>
      <c r="C19" s="636">
        <v>11</v>
      </c>
      <c r="D19" s="643" t="s">
        <v>350</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v>6058.37646484375</v>
      </c>
      <c r="G20" s="158"/>
      <c r="H20" s="634">
        <v>6390.1796875</v>
      </c>
      <c r="I20" s="158"/>
      <c r="J20" s="634">
        <v>6740.15478515625</v>
      </c>
      <c r="K20" s="158"/>
      <c r="L20" s="634">
        <v>7109.29736328125</v>
      </c>
      <c r="M20" s="158"/>
      <c r="N20" s="634">
        <v>7498.65673828125</v>
      </c>
      <c r="O20" s="158"/>
      <c r="P20" s="634">
        <v>7909.3408203125</v>
      </c>
      <c r="Q20" s="158"/>
      <c r="R20" s="634">
        <v>8342.5166015625</v>
      </c>
      <c r="S20" s="158"/>
      <c r="T20" s="634">
        <v>8799.4169921875</v>
      </c>
      <c r="U20" s="158"/>
      <c r="V20" s="634">
        <v>9281.33984375</v>
      </c>
      <c r="W20" s="158"/>
      <c r="X20" s="634">
        <v>9789.6572265625</v>
      </c>
      <c r="Y20" s="158"/>
      <c r="Z20" s="634">
        <v>10325.5</v>
      </c>
      <c r="AA20" s="158"/>
      <c r="AB20" s="634">
        <v>10891.7998046875</v>
      </c>
      <c r="AC20" s="158"/>
      <c r="AD20" s="634">
        <v>11279.009765625</v>
      </c>
      <c r="AE20" s="158"/>
      <c r="AF20" s="634">
        <v>11322.169921875</v>
      </c>
      <c r="AG20" s="158"/>
      <c r="AH20" s="634">
        <v>11278.08984375</v>
      </c>
      <c r="AI20" s="158"/>
      <c r="AJ20" s="634">
        <v>11214.9501953125</v>
      </c>
      <c r="AK20" s="158"/>
      <c r="AL20" s="634">
        <v>11139.51953125</v>
      </c>
      <c r="AM20" s="158"/>
      <c r="AN20" s="634">
        <v>10795.599609375</v>
      </c>
      <c r="AO20" s="158"/>
      <c r="AP20" s="634">
        <v>1440.47998046875</v>
      </c>
      <c r="AQ20" s="158" t="s">
        <v>365</v>
      </c>
      <c r="AR20" s="634">
        <v>1278.47961425781</v>
      </c>
      <c r="AS20" s="158" t="s">
        <v>365</v>
      </c>
      <c r="AT20" s="634">
        <v>1861</v>
      </c>
      <c r="AU20" s="158" t="s">
        <v>365</v>
      </c>
      <c r="AV20" s="634">
        <v>2078</v>
      </c>
      <c r="AW20" s="158" t="s">
        <v>365</v>
      </c>
      <c r="AX20" s="231"/>
      <c r="AY20" s="104"/>
      <c r="AZ20" s="272">
        <v>12</v>
      </c>
      <c r="BA20" s="273" t="s">
        <v>158</v>
      </c>
      <c r="BB20" s="272" t="s">
        <v>104</v>
      </c>
      <c r="BC20" s="274" t="s">
        <v>24</v>
      </c>
      <c r="BD20" s="275"/>
      <c r="BE20" s="343" t="str">
        <f t="shared" si="19"/>
        <v>ok</v>
      </c>
      <c r="BF20" s="653"/>
      <c r="BG20" s="343" t="str">
        <f t="shared" si="20"/>
        <v>ok</v>
      </c>
      <c r="BH20" s="274"/>
      <c r="BI20" s="343" t="str">
        <f t="shared" si="0"/>
        <v>ok</v>
      </c>
      <c r="BJ20" s="343"/>
      <c r="BK20" s="343" t="str">
        <f t="shared" si="1"/>
        <v>ok</v>
      </c>
      <c r="BL20" s="274"/>
      <c r="BM20" s="343" t="str">
        <f t="shared" si="2"/>
        <v>ok</v>
      </c>
      <c r="BN20" s="343"/>
      <c r="BO20" s="343" t="str">
        <f t="shared" si="3"/>
        <v>ok</v>
      </c>
      <c r="BP20" s="274"/>
      <c r="BQ20" s="343" t="str">
        <f t="shared" si="4"/>
        <v>ok</v>
      </c>
      <c r="BR20" s="274"/>
      <c r="BS20" s="343" t="str">
        <f t="shared" si="5"/>
        <v>ok</v>
      </c>
      <c r="BT20" s="343"/>
      <c r="BU20" s="343" t="str">
        <f t="shared" si="6"/>
        <v>ok</v>
      </c>
      <c r="BV20" s="274"/>
      <c r="BW20" s="343" t="str">
        <f t="shared" si="7"/>
        <v>ok</v>
      </c>
      <c r="BX20" s="343"/>
      <c r="BY20" s="343" t="str">
        <f t="shared" si="8"/>
        <v>ok</v>
      </c>
      <c r="BZ20" s="274"/>
      <c r="CA20" s="343" t="str">
        <f t="shared" si="9"/>
        <v>ok</v>
      </c>
      <c r="CB20" s="274"/>
      <c r="CC20" s="343" t="str">
        <f t="shared" si="10"/>
        <v>ok</v>
      </c>
      <c r="CD20" s="343"/>
      <c r="CE20" s="343" t="str">
        <f t="shared" si="11"/>
        <v>ok</v>
      </c>
      <c r="CF20" s="206"/>
      <c r="CG20" s="343" t="str">
        <f t="shared" si="12"/>
        <v>ok</v>
      </c>
      <c r="CH20" s="343"/>
      <c r="CI20" s="343" t="str">
        <f t="shared" si="13"/>
        <v>ok</v>
      </c>
      <c r="CJ20" s="274"/>
      <c r="CK20" s="343" t="str">
        <f t="shared" si="14"/>
        <v>ok</v>
      </c>
      <c r="CL20" s="206"/>
      <c r="CM20" s="343" t="str">
        <f t="shared" si="15"/>
        <v>&gt; 25%</v>
      </c>
      <c r="CN20" s="343"/>
      <c r="CO20" s="343" t="str">
        <f t="shared" si="16"/>
        <v>ok</v>
      </c>
      <c r="CP20" s="206"/>
      <c r="CQ20" s="343" t="str">
        <f t="shared" si="17"/>
        <v>&gt; 25%</v>
      </c>
      <c r="CR20" s="343"/>
      <c r="CS20" s="343" t="str">
        <f t="shared" si="18"/>
        <v>ok</v>
      </c>
      <c r="CT20" s="274"/>
      <c r="CU20" s="77"/>
      <c r="CV20" s="77"/>
      <c r="CW20" s="77"/>
      <c r="CX20" s="77"/>
      <c r="CY20" s="77"/>
      <c r="CZ20" s="77"/>
      <c r="DA20" s="77"/>
    </row>
    <row r="21" spans="2:105" ht="24.75" customHeight="1">
      <c r="B21" s="398">
        <v>2864</v>
      </c>
      <c r="C21" s="637">
        <v>13</v>
      </c>
      <c r="D21" s="644" t="s">
        <v>352</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c r="AI21" s="158"/>
      <c r="AJ21" s="634"/>
      <c r="AK21" s="158"/>
      <c r="AL21" s="634"/>
      <c r="AM21" s="158"/>
      <c r="AN21" s="634"/>
      <c r="AO21" s="158"/>
      <c r="AP21" s="634"/>
      <c r="AQ21" s="158"/>
      <c r="AR21" s="634"/>
      <c r="AS21" s="158"/>
      <c r="AT21" s="634"/>
      <c r="AU21" s="158"/>
      <c r="AV21" s="634"/>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N/A</v>
      </c>
      <c r="CJ21" s="274"/>
      <c r="CK21" s="343" t="str">
        <f t="shared" si="14"/>
        <v>N/A</v>
      </c>
      <c r="CL21" s="206"/>
      <c r="CM21" s="343" t="str">
        <f t="shared" si="15"/>
        <v>N/A</v>
      </c>
      <c r="CN21" s="343"/>
      <c r="CO21" s="343" t="str">
        <f t="shared" si="16"/>
        <v>N/A</v>
      </c>
      <c r="CP21" s="206"/>
      <c r="CQ21" s="343" t="str">
        <f t="shared" si="17"/>
        <v>N/A</v>
      </c>
      <c r="CR21" s="343"/>
      <c r="CS21" s="343" t="str">
        <f t="shared" si="18"/>
        <v>N/A</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646"/>
      <c r="AU22" s="204"/>
      <c r="AV22" s="646"/>
      <c r="AW22" s="204"/>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3"/>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c r="AS24" s="164"/>
      <c r="AT24" s="634"/>
      <c r="AU24" s="164"/>
      <c r="AV24" s="634"/>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N/A</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4" customFormat="1" ht="15.75" customHeight="1">
      <c r="A27" s="365"/>
      <c r="B27" s="398">
        <v>2860</v>
      </c>
      <c r="C27" s="824">
        <v>17</v>
      </c>
      <c r="D27" s="825" t="s">
        <v>287</v>
      </c>
      <c r="E27" s="826"/>
      <c r="F27" s="827">
        <v>23194252</v>
      </c>
      <c r="G27" s="827" t="s">
        <v>367</v>
      </c>
      <c r="H27" s="828">
        <v>23709115</v>
      </c>
      <c r="I27" s="827" t="s">
        <v>367</v>
      </c>
      <c r="J27" s="828">
        <v>24208391</v>
      </c>
      <c r="K27" s="827" t="s">
        <v>367</v>
      </c>
      <c r="L27" s="828">
        <v>24698821</v>
      </c>
      <c r="M27" s="827" t="s">
        <v>367</v>
      </c>
      <c r="N27" s="828">
        <v>25190647</v>
      </c>
      <c r="O27" s="827" t="s">
        <v>367</v>
      </c>
      <c r="P27" s="828">
        <v>25690615</v>
      </c>
      <c r="Q27" s="827" t="s">
        <v>367</v>
      </c>
      <c r="R27" s="828">
        <v>26201954</v>
      </c>
      <c r="S27" s="827" t="s">
        <v>367</v>
      </c>
      <c r="T27" s="828">
        <v>26720367</v>
      </c>
      <c r="U27" s="827" t="s">
        <v>367</v>
      </c>
      <c r="V27" s="828">
        <v>27236003</v>
      </c>
      <c r="W27" s="827" t="s">
        <v>367</v>
      </c>
      <c r="X27" s="828">
        <v>27735038</v>
      </c>
      <c r="Y27" s="827" t="s">
        <v>367</v>
      </c>
      <c r="Z27" s="828">
        <v>28208028</v>
      </c>
      <c r="AA27" s="827" t="s">
        <v>367</v>
      </c>
      <c r="AB27" s="828">
        <v>28650962</v>
      </c>
      <c r="AC27" s="827" t="s">
        <v>367</v>
      </c>
      <c r="AD27" s="828">
        <v>29068189</v>
      </c>
      <c r="AE27" s="827" t="s">
        <v>367</v>
      </c>
      <c r="AF27" s="828">
        <v>29468923</v>
      </c>
      <c r="AG27" s="827" t="s">
        <v>367</v>
      </c>
      <c r="AH27" s="828">
        <v>29866606</v>
      </c>
      <c r="AI27" s="827" t="s">
        <v>367</v>
      </c>
      <c r="AJ27" s="827">
        <v>30270965</v>
      </c>
      <c r="AK27" s="827" t="s">
        <v>367</v>
      </c>
      <c r="AL27" s="829">
        <v>30684652</v>
      </c>
      <c r="AM27" s="827" t="s">
        <v>367</v>
      </c>
      <c r="AN27" s="828">
        <v>31104655</v>
      </c>
      <c r="AO27" s="827" t="s">
        <v>367</v>
      </c>
      <c r="AP27" s="828">
        <v>31528033</v>
      </c>
      <c r="AQ27" s="827" t="s">
        <v>367</v>
      </c>
      <c r="AR27" s="827">
        <v>31949789</v>
      </c>
      <c r="AS27" s="827" t="s">
        <v>367</v>
      </c>
      <c r="AT27" s="827">
        <v>32365998</v>
      </c>
      <c r="AU27" s="827" t="s">
        <v>367</v>
      </c>
      <c r="AV27" s="827"/>
      <c r="AW27" s="827" t="s">
        <v>367</v>
      </c>
      <c r="AX27" s="827"/>
      <c r="AY27" s="830"/>
      <c r="AZ27" s="831"/>
      <c r="BA27" s="825"/>
      <c r="BB27" s="831"/>
      <c r="BC27" s="828"/>
      <c r="BD27" s="827"/>
      <c r="BE27" s="828"/>
      <c r="BF27" s="827"/>
      <c r="BG27" s="828"/>
      <c r="BH27" s="827"/>
      <c r="BI27" s="828"/>
      <c r="BJ27" s="827"/>
      <c r="BK27" s="828"/>
      <c r="BL27" s="827"/>
      <c r="BM27" s="828"/>
      <c r="BN27" s="827"/>
      <c r="BO27" s="828"/>
      <c r="BP27" s="827"/>
      <c r="BQ27" s="828"/>
      <c r="BR27" s="827"/>
      <c r="BS27" s="828"/>
      <c r="BT27" s="827"/>
      <c r="BU27" s="828"/>
      <c r="BV27" s="827"/>
      <c r="BW27" s="828"/>
      <c r="BX27" s="827"/>
      <c r="BY27" s="828"/>
      <c r="BZ27" s="827"/>
      <c r="CA27" s="828"/>
      <c r="CB27" s="832"/>
      <c r="CC27" s="828"/>
      <c r="CD27" s="827"/>
      <c r="CE27" s="828"/>
      <c r="CF27" s="827"/>
      <c r="CG27" s="827"/>
      <c r="CH27" s="827"/>
      <c r="CI27" s="827"/>
      <c r="CJ27" s="827"/>
      <c r="CK27" s="828"/>
      <c r="CL27" s="827"/>
      <c r="CM27" s="828"/>
      <c r="CN27" s="827"/>
      <c r="CO27" s="827"/>
      <c r="CP27" s="827"/>
      <c r="CQ27" s="828"/>
      <c r="CR27" s="827"/>
      <c r="CS27" s="828"/>
      <c r="CT27" s="827"/>
      <c r="CU27" s="833"/>
      <c r="CV27" s="833"/>
      <c r="CW27" s="833"/>
      <c r="CX27" s="833"/>
      <c r="CY27" s="833"/>
      <c r="CZ27" s="833"/>
      <c r="DA27" s="833"/>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77" t="s">
        <v>23</v>
      </c>
      <c r="E29" s="977"/>
      <c r="F29" s="977"/>
      <c r="G29" s="977"/>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7"/>
      <c r="AP29" s="977"/>
      <c r="AQ29" s="977"/>
      <c r="AR29" s="1006"/>
      <c r="AS29" s="1006"/>
      <c r="AT29" s="1006"/>
      <c r="AU29" s="1006"/>
      <c r="AV29" s="1006"/>
      <c r="AW29" s="1006"/>
      <c r="AX29" s="227"/>
      <c r="AY29"/>
      <c r="AZ29" s="188" t="s">
        <v>101</v>
      </c>
      <c r="BA29" s="188" t="s">
        <v>102</v>
      </c>
      <c r="BB29" s="188" t="s">
        <v>103</v>
      </c>
      <c r="BC29" s="890">
        <v>2000</v>
      </c>
      <c r="BD29" s="890"/>
      <c r="BE29" s="890">
        <v>2001</v>
      </c>
      <c r="BF29" s="890"/>
      <c r="BG29" s="890">
        <v>2002</v>
      </c>
      <c r="BH29" s="890"/>
      <c r="BI29" s="890">
        <v>2003</v>
      </c>
      <c r="BJ29" s="890"/>
      <c r="BK29" s="890">
        <v>2004</v>
      </c>
      <c r="BL29" s="890"/>
      <c r="BM29" s="890">
        <v>2005</v>
      </c>
      <c r="BN29" s="890"/>
      <c r="BO29" s="890">
        <v>2006</v>
      </c>
      <c r="BP29" s="890"/>
      <c r="BQ29" s="890">
        <v>2007</v>
      </c>
      <c r="BR29" s="890"/>
      <c r="BS29" s="890">
        <v>2008</v>
      </c>
      <c r="BT29" s="890"/>
      <c r="BU29" s="890">
        <v>2009</v>
      </c>
      <c r="BV29" s="890"/>
      <c r="BW29" s="890">
        <v>2010</v>
      </c>
      <c r="BX29" s="890"/>
      <c r="BY29" s="890">
        <v>2011</v>
      </c>
      <c r="BZ29" s="890"/>
      <c r="CA29" s="890">
        <v>2012</v>
      </c>
      <c r="CB29" s="890"/>
      <c r="CC29" s="890">
        <v>2013</v>
      </c>
      <c r="CD29" s="890"/>
      <c r="CE29" s="890">
        <v>2014</v>
      </c>
      <c r="CF29" s="890"/>
      <c r="CG29" s="890">
        <v>2015</v>
      </c>
      <c r="CH29" s="890"/>
      <c r="CI29" s="890">
        <v>2016</v>
      </c>
      <c r="CJ29" s="890"/>
      <c r="CK29" s="890">
        <v>2017</v>
      </c>
      <c r="CL29" s="890"/>
      <c r="CM29" s="890">
        <v>2018</v>
      </c>
      <c r="CN29" s="890"/>
      <c r="CO29" s="890">
        <v>2019</v>
      </c>
      <c r="CP29" s="890"/>
      <c r="CQ29" s="890">
        <v>2020</v>
      </c>
      <c r="CR29" s="890"/>
      <c r="CS29" s="890">
        <v>2021</v>
      </c>
      <c r="CT29" s="890"/>
    </row>
    <row r="30" spans="3:98" ht="15.75" customHeight="1">
      <c r="C30" s="239" t="s">
        <v>157</v>
      </c>
      <c r="D30" s="970" t="s">
        <v>213</v>
      </c>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c r="AW30" s="970"/>
      <c r="AX30" s="506"/>
      <c r="AY30"/>
      <c r="AZ30" s="327">
        <v>4</v>
      </c>
      <c r="BA30" s="328" t="s">
        <v>250</v>
      </c>
      <c r="BB30" s="272" t="s">
        <v>104</v>
      </c>
      <c r="BC30" s="668">
        <f>F12</f>
        <v>6377.23876953125</v>
      </c>
      <c r="BD30" s="401"/>
      <c r="BE30" s="401">
        <f>H12</f>
        <v>6726.5048828125</v>
      </c>
      <c r="BF30" s="401"/>
      <c r="BG30" s="401">
        <f>J12</f>
        <v>7094.89990234375</v>
      </c>
      <c r="BH30" s="401"/>
      <c r="BI30" s="401">
        <f>L12</f>
        <v>7483.470703125</v>
      </c>
      <c r="BJ30" s="401"/>
      <c r="BK30" s="401">
        <f>N12</f>
        <v>7893.3232421875</v>
      </c>
      <c r="BL30" s="401"/>
      <c r="BM30" s="401">
        <f>P12</f>
        <v>8325.6220703125</v>
      </c>
      <c r="BN30" s="401"/>
      <c r="BO30" s="401">
        <f>R12</f>
        <v>8781.5966796875</v>
      </c>
      <c r="BP30" s="401"/>
      <c r="BQ30" s="401">
        <f>T12</f>
        <v>9262.5439453125</v>
      </c>
      <c r="BR30" s="401"/>
      <c r="BS30" s="401">
        <f>V12</f>
        <v>9769.83203125</v>
      </c>
      <c r="BT30" s="401"/>
      <c r="BU30" s="401">
        <f>X12</f>
        <v>10304.90234375</v>
      </c>
      <c r="BV30" s="401"/>
      <c r="BW30" s="401">
        <f>Z12</f>
        <v>2559.01513671875</v>
      </c>
      <c r="BX30" s="401"/>
      <c r="BY30" s="401">
        <f>AB12</f>
        <v>2844.63989257812</v>
      </c>
      <c r="BZ30" s="401"/>
      <c r="CA30" s="401">
        <f>AD12</f>
        <v>2781.2978515625</v>
      </c>
      <c r="CB30" s="401"/>
      <c r="CC30" s="401">
        <f>AF12</f>
        <v>2720.0341796875</v>
      </c>
      <c r="CD30" s="401"/>
      <c r="CE30" s="401">
        <f>AH12</f>
        <v>2758.35034179688</v>
      </c>
      <c r="CF30" s="669"/>
      <c r="CG30" s="401">
        <f>AJ12</f>
        <v>2813.61254882812</v>
      </c>
      <c r="CH30" s="401"/>
      <c r="CI30" s="401">
        <f>AL12</f>
        <v>2729.46337890625</v>
      </c>
      <c r="CJ30" s="401"/>
      <c r="CK30" s="401">
        <f>AN12</f>
        <v>2557.95092773438</v>
      </c>
      <c r="CL30" s="669"/>
      <c r="CM30" s="401">
        <f>AP12</f>
        <v>2613.287109375</v>
      </c>
      <c r="CN30" s="669"/>
      <c r="CO30" s="401">
        <f>AR12</f>
        <v>2628.0703125</v>
      </c>
      <c r="CP30" s="401"/>
      <c r="CQ30" s="401">
        <f>AT12</f>
        <v>2468.45</v>
      </c>
      <c r="CR30" s="401"/>
      <c r="CS30" s="401">
        <f>AV12</f>
        <v>2561.82</v>
      </c>
      <c r="CT30" s="669"/>
    </row>
    <row r="31" spans="3:112" ht="15.75" customHeight="1">
      <c r="C31" s="239"/>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127"/>
      <c r="AS31" s="560"/>
      <c r="AT31" s="127"/>
      <c r="AU31" s="560"/>
      <c r="AV31" s="127"/>
      <c r="AW31" s="560"/>
      <c r="AY31" s="362"/>
      <c r="AZ31" s="447">
        <v>18</v>
      </c>
      <c r="BA31" s="448" t="s">
        <v>251</v>
      </c>
      <c r="BB31" s="272" t="s">
        <v>104</v>
      </c>
      <c r="BC31" s="670">
        <f>F10+F11</f>
        <v>6377.23876953125</v>
      </c>
      <c r="BD31" s="402"/>
      <c r="BE31" s="402">
        <f>H10+H11</f>
        <v>6726.5048828125</v>
      </c>
      <c r="BF31" s="402"/>
      <c r="BG31" s="671">
        <f>J10+J11</f>
        <v>7094.89990234375</v>
      </c>
      <c r="BH31" s="402"/>
      <c r="BI31" s="402">
        <f>L10+L11</f>
        <v>7483.470703125</v>
      </c>
      <c r="BJ31" s="402"/>
      <c r="BK31" s="671">
        <f>N10+N11</f>
        <v>7893.3232421875</v>
      </c>
      <c r="BL31" s="402"/>
      <c r="BM31" s="402">
        <f>P10+P11</f>
        <v>8325.6220703125</v>
      </c>
      <c r="BN31" s="402"/>
      <c r="BO31" s="671">
        <f>R10+R11</f>
        <v>8781.5966796875</v>
      </c>
      <c r="BP31" s="402"/>
      <c r="BQ31" s="402">
        <f>T10+T11</f>
        <v>9262.5439453125</v>
      </c>
      <c r="BR31" s="402"/>
      <c r="BS31" s="671">
        <f>V10+V11</f>
        <v>9769.83203125</v>
      </c>
      <c r="BT31" s="402"/>
      <c r="BU31" s="402">
        <f>X10+X11</f>
        <v>10304.90234375</v>
      </c>
      <c r="BV31" s="402"/>
      <c r="BW31" s="671">
        <f>Z10+Z11</f>
        <v>2559.01513671875</v>
      </c>
      <c r="BX31" s="402"/>
      <c r="BY31" s="402">
        <f>AB10+AB11</f>
        <v>2844.63989257812</v>
      </c>
      <c r="BZ31" s="402"/>
      <c r="CA31" s="671">
        <f>AD10+AD11</f>
        <v>2781.2978515625</v>
      </c>
      <c r="CB31" s="402"/>
      <c r="CC31" s="402">
        <f>AF10+AF11</f>
        <v>2720.0341796875</v>
      </c>
      <c r="CD31" s="402"/>
      <c r="CE31" s="671">
        <f>AH10+AH11</f>
        <v>2758.35034179688</v>
      </c>
      <c r="CF31" s="672"/>
      <c r="CG31" s="402">
        <f>AJ10+AJ11</f>
        <v>2813.61254882812</v>
      </c>
      <c r="CH31" s="402"/>
      <c r="CI31" s="671">
        <f>AL10+AL11</f>
        <v>2729.46337890625</v>
      </c>
      <c r="CJ31" s="402"/>
      <c r="CK31" s="402">
        <f>AN10+AN11</f>
        <v>2557.95092773438</v>
      </c>
      <c r="CL31" s="672"/>
      <c r="CM31" s="671">
        <f>AP10+AP11</f>
        <v>2613.287109375</v>
      </c>
      <c r="CN31" s="672"/>
      <c r="CO31" s="402">
        <f>AR10+AR11</f>
        <v>2628.0703125</v>
      </c>
      <c r="CP31" s="402"/>
      <c r="CQ31" s="671">
        <f>AT10+AT11</f>
        <v>2468.45</v>
      </c>
      <c r="CR31" s="402"/>
      <c r="CS31" s="402">
        <f>AV10+AV11</f>
        <v>2561.82</v>
      </c>
      <c r="CT31" s="672"/>
      <c r="CU31" s="2"/>
      <c r="CV31" s="2"/>
      <c r="CW31" s="2"/>
      <c r="CX31" s="2"/>
      <c r="CY31" s="2"/>
      <c r="CZ31" s="2"/>
      <c r="DA31" s="2"/>
      <c r="DB31" s="2"/>
      <c r="DC31" s="2"/>
      <c r="DD31" s="2"/>
      <c r="DE31" s="2"/>
      <c r="DF31" s="2"/>
      <c r="DG31" s="2"/>
      <c r="DH31" s="2"/>
    </row>
    <row r="32" spans="3:98" ht="15.75" customHeight="1">
      <c r="C32" s="209"/>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274.9491024556968</v>
      </c>
      <c r="BD33" s="402"/>
      <c r="BE33" s="402">
        <f>H12*1000*1000/H27</f>
        <v>283.70965693204914</v>
      </c>
      <c r="BF33" s="402"/>
      <c r="BG33" s="671">
        <f>J12*1000*1000/J27</f>
        <v>293.07606202922574</v>
      </c>
      <c r="BH33" s="402"/>
      <c r="BI33" s="402">
        <f>L12*1000*1000/L27</f>
        <v>302.9889849043807</v>
      </c>
      <c r="BJ33" s="402"/>
      <c r="BK33" s="671">
        <f>N12*1000*1000/N27</f>
        <v>313.34341044068856</v>
      </c>
      <c r="BL33" s="402"/>
      <c r="BM33" s="402">
        <f>P12*1000*1000/P27</f>
        <v>324.0725093701533</v>
      </c>
      <c r="BN33" s="402"/>
      <c r="BO33" s="671">
        <f>R12*1000*1000/R27</f>
        <v>335.150450217854</v>
      </c>
      <c r="BP33" s="402"/>
      <c r="BQ33" s="402">
        <f>T12*1000*1000/T27</f>
        <v>346.6473325502041</v>
      </c>
      <c r="BR33" s="402"/>
      <c r="BS33" s="671">
        <f>V12*1000*1000/V27</f>
        <v>358.7101980878031</v>
      </c>
      <c r="BT33" s="402"/>
      <c r="BU33" s="402">
        <f>X12*1000*1000/X27</f>
        <v>371.5481602639232</v>
      </c>
      <c r="BV33" s="402"/>
      <c r="BW33" s="671">
        <f>Z12*1000*1000/Z27</f>
        <v>90.71939154054832</v>
      </c>
      <c r="BX33" s="402"/>
      <c r="BY33" s="402">
        <f>AB12*1000*1000/AB27</f>
        <v>99.28601673403217</v>
      </c>
      <c r="BZ33" s="402"/>
      <c r="CA33" s="671">
        <f>AD12*1000*1000/AD27</f>
        <v>95.68184146465059</v>
      </c>
      <c r="CB33" s="402"/>
      <c r="CC33" s="402">
        <f>AF12*1000*1000/AF27</f>
        <v>92.30178448284316</v>
      </c>
      <c r="CD33" s="402"/>
      <c r="CE33" s="671">
        <f>AH12*1000*1000/AH27</f>
        <v>92.35566779154217</v>
      </c>
      <c r="CF33" s="672"/>
      <c r="CG33" s="402">
        <f>AJ12*1000*1000/AJ27</f>
        <v>92.94756704413354</v>
      </c>
      <c r="CH33" s="402"/>
      <c r="CI33" s="671">
        <f>AL12*1000*1000/AL27</f>
        <v>88.95207215992706</v>
      </c>
      <c r="CJ33" s="402"/>
      <c r="CK33" s="402">
        <f>AN12*1000*1000/AN27</f>
        <v>82.2369168773735</v>
      </c>
      <c r="CL33" s="672"/>
      <c r="CM33" s="671">
        <f>AP12*1000*1000/AP27</f>
        <v>82.88773071808825</v>
      </c>
      <c r="CN33" s="672"/>
      <c r="CO33" s="402">
        <f>AR12*1000*1000/AR27</f>
        <v>82.25626505702432</v>
      </c>
      <c r="CP33" s="402"/>
      <c r="CQ33" s="671">
        <f>AT12*1000*1000/AT27</f>
        <v>76.26676612907163</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ok</v>
      </c>
      <c r="BD34" s="671"/>
      <c r="BE34" s="671" t="str">
        <f>IF(OR(ISBLANK(H12)),"N/A",IF(BE33&lt;100,"&lt;&gt;",IF(BE33&gt;1000,"&lt;&gt;","ok")))</f>
        <v>ok</v>
      </c>
      <c r="BF34" s="671"/>
      <c r="BG34" s="671" t="str">
        <f>IF(OR(ISBLANK(J12)),"N/A",IF(BG33&lt;100,"&lt;&gt;",IF(BG33&gt;1000,"&lt;&gt;","ok")))</f>
        <v>ok</v>
      </c>
      <c r="BH34" s="671"/>
      <c r="BI34" s="671" t="str">
        <f>IF(OR(ISBLANK(L12)),"N/A",IF(BI33&lt;100,"&lt;&gt;",IF(BI33&gt;1000,"&lt;&gt;","ok")))</f>
        <v>ok</v>
      </c>
      <c r="BJ34" s="671"/>
      <c r="BK34" s="671" t="str">
        <f>IF(OR(ISBLANK(N12)),"N/A",IF(BK33&lt;100,"&lt;&gt;",IF(BK33&gt;1000,"&lt;&gt;","ok")))</f>
        <v>ok</v>
      </c>
      <c r="BL34" s="671"/>
      <c r="BM34" s="671" t="str">
        <f>IF(OR(ISBLANK(P12)),"N/A",IF(BM33&lt;100,"&lt;&gt;",IF(BM33&gt;1000,"&lt;&gt;","ok")))</f>
        <v>ok</v>
      </c>
      <c r="BN34" s="671"/>
      <c r="BO34" s="671" t="str">
        <f>IF(OR(ISBLANK(R12)),"N/A",IF(BO33&lt;100,"&lt;&gt;",IF(BO33&gt;1000,"&lt;&gt;","ok")))</f>
        <v>ok</v>
      </c>
      <c r="BP34" s="671"/>
      <c r="BQ34" s="671" t="str">
        <f>IF(OR(ISBLANK(T12)),"N/A",IF(BQ33&lt;100,"&lt;&gt;",IF(BQ33&gt;1000,"&lt;&gt;","ok")))</f>
        <v>ok</v>
      </c>
      <c r="BR34" s="671"/>
      <c r="BS34" s="671" t="str">
        <f>IF(OR(ISBLANK(V12)),"N/A",IF(BS33&lt;100,"&lt;&gt;",IF(BS33&gt;1000,"&lt;&gt;","ok")))</f>
        <v>ok</v>
      </c>
      <c r="BT34" s="671"/>
      <c r="BU34" s="671" t="str">
        <f>IF(OR(ISBLANK(X12)),"N/A",IF(BU33&lt;100,"&lt;&gt;",IF(BU33&gt;1000,"&lt;&gt;","ok")))</f>
        <v>ok</v>
      </c>
      <c r="BV34" s="671"/>
      <c r="BW34" s="671" t="str">
        <f>IF(OR(ISBLANK(Z12)),"N/A",IF(BW33&lt;100,"&lt;&gt;",IF(BW33&gt;1000,"&lt;&gt;","ok")))</f>
        <v>&lt;&gt;</v>
      </c>
      <c r="BX34" s="671"/>
      <c r="BY34" s="671" t="str">
        <f>IF(OR(ISBLANK(AB12)),"N/A",IF(BY33&lt;100,"&lt;&gt;",IF(BY33&gt;1000,"&lt;&gt;","ok")))</f>
        <v>&lt;&gt;</v>
      </c>
      <c r="BZ34" s="671"/>
      <c r="CA34" s="671" t="str">
        <f>IF(OR(ISBLANK(AD12)),"N/A",IF(CA33&lt;100,"&lt;&gt;",IF(CA33&gt;1000,"&lt;&gt;","ok")))</f>
        <v>&lt;&gt;</v>
      </c>
      <c r="CB34" s="671"/>
      <c r="CC34" s="671" t="str">
        <f>IF(OR(ISBLANK(AF12)),"N/A",IF(CC33&lt;100,"&lt;&gt;",IF(CC33&gt;1000,"&lt;&gt;","ok")))</f>
        <v>&lt;&gt;</v>
      </c>
      <c r="CD34" s="671"/>
      <c r="CE34" s="671" t="str">
        <f>IF(OR(ISBLANK(AH12)),"N/A",IF(CE33&lt;100,"&lt;&gt;",IF(CE33&gt;1000,"&lt;&gt;","ok")))</f>
        <v>&lt;&gt;</v>
      </c>
      <c r="CF34" s="671"/>
      <c r="CG34" s="671" t="str">
        <f>IF(OR(ISBLANK(AJ12)),"N/A",IF(CG33&lt;100,"&lt;&gt;",IF(CG33&gt;1000,"&lt;&gt;","ok")))</f>
        <v>&lt;&gt;</v>
      </c>
      <c r="CH34" s="671"/>
      <c r="CI34" s="671" t="str">
        <f>IF(OR(ISBLANK(AL12)),"N/A",IF(CI33&lt;100,"&lt;&gt;",IF(CI33&gt;1000,"&lt;&gt;","ok")))</f>
        <v>&lt;&gt;</v>
      </c>
      <c r="CJ34" s="671"/>
      <c r="CK34" s="671" t="str">
        <f>IF(OR(ISBLANK(AN12)),"N/A",IF(CK33&lt;100,"&lt;&gt;",IF(CK33&gt;1000,"&lt;&gt;","ok")))</f>
        <v>&lt;&gt;</v>
      </c>
      <c r="CL34" s="671"/>
      <c r="CM34" s="671" t="str">
        <f>IF(OR(ISBLANK(AP12)),"N/A",IF(CM33&lt;100,"&lt;&gt;",IF(CM33&gt;1000,"&lt;&gt;","ok")))</f>
        <v>&lt;&gt;</v>
      </c>
      <c r="CN34" s="671"/>
      <c r="CO34" s="671" t="str">
        <f>IF(OR(ISBLANK(AR12)),"N/A",IF(CO33&lt;100,"&lt;&gt;",IF(CO33&gt;1000,"&lt;&gt;","ok")))</f>
        <v>&lt;&gt;</v>
      </c>
      <c r="CP34" s="671"/>
      <c r="CQ34" s="671" t="str">
        <f>IF(OR(ISBLANK(AT12)),"N/A",IF(CQ33&lt;100,"&lt;&gt;",IF(CQ33&gt;1000,"&lt;&gt;","ok")))</f>
        <v>&lt;&gt;</v>
      </c>
      <c r="CR34" s="671"/>
      <c r="CS34" s="671" t="e">
        <f>IF(OR(ISBLANK(AV12)),"N/A",IF(CS33&lt;100,"&lt;&gt;",IF(CS33&gt;1000,"&lt;&gt;","ok")))</f>
        <v>#DIV/0!</v>
      </c>
      <c r="CT34" s="671"/>
      <c r="CU34" s="1"/>
      <c r="CV34" s="1"/>
      <c r="CW34" s="1"/>
      <c r="CX34" s="1"/>
      <c r="CY34" s="1"/>
      <c r="CZ34" s="1"/>
      <c r="DA34" s="1"/>
      <c r="DB34" s="1"/>
      <c r="DC34" s="1"/>
      <c r="DD34" s="1"/>
      <c r="DE34" s="1"/>
    </row>
    <row r="35" spans="3:98" ht="3" customHeight="1" thickBot="1">
      <c r="C35" s="72"/>
      <c r="D35" s="72"/>
      <c r="E35" s="72"/>
      <c r="F35" s="807"/>
      <c r="G35" s="182"/>
      <c r="H35" s="807"/>
      <c r="I35" s="182"/>
      <c r="J35" s="807"/>
      <c r="K35" s="182"/>
      <c r="L35" s="807"/>
      <c r="M35" s="182"/>
      <c r="N35" s="807"/>
      <c r="O35" s="182"/>
      <c r="P35" s="807"/>
      <c r="Q35" s="182"/>
      <c r="R35" s="807"/>
      <c r="S35" s="182"/>
      <c r="T35" s="807"/>
      <c r="U35" s="182"/>
      <c r="V35" s="807"/>
      <c r="W35" s="182"/>
      <c r="X35" s="807"/>
      <c r="Y35" s="182"/>
      <c r="Z35" s="807"/>
      <c r="AA35" s="808"/>
      <c r="AB35" s="807"/>
      <c r="AC35" s="808"/>
      <c r="AD35" s="807"/>
      <c r="AE35" s="808"/>
      <c r="AF35" s="807"/>
      <c r="AG35" s="808"/>
      <c r="AH35" s="807"/>
      <c r="AI35" s="808"/>
      <c r="AJ35" s="182"/>
      <c r="AK35" s="808"/>
      <c r="AL35" s="182"/>
      <c r="AM35" s="808"/>
      <c r="AN35" s="1010"/>
      <c r="AO35" s="1011"/>
      <c r="AP35" s="1010"/>
      <c r="AQ35" s="808"/>
      <c r="AR35" s="182"/>
      <c r="AS35" s="808"/>
      <c r="AT35" s="182"/>
      <c r="AU35" s="808"/>
      <c r="AV35" s="182"/>
      <c r="AW35" s="80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3" t="s">
        <v>109</v>
      </c>
      <c r="D36" s="963" t="s">
        <v>110</v>
      </c>
      <c r="E36" s="964"/>
      <c r="F36" s="964"/>
      <c r="G36" s="964"/>
      <c r="H36" s="964"/>
      <c r="I36" s="964"/>
      <c r="J36" s="964"/>
      <c r="K36" s="964"/>
      <c r="L36" s="964"/>
      <c r="M36" s="964"/>
      <c r="N36" s="964"/>
      <c r="O36" s="964"/>
      <c r="P36" s="964"/>
      <c r="Q36" s="964"/>
      <c r="R36" s="964"/>
      <c r="S36" s="964"/>
      <c r="T36" s="964"/>
      <c r="U36" s="964"/>
      <c r="V36" s="964"/>
      <c r="W36" s="964"/>
      <c r="X36" s="964"/>
      <c r="Y36" s="964"/>
      <c r="Z36" s="964"/>
      <c r="AA36" s="1009"/>
      <c r="AB36" s="964"/>
      <c r="AC36" s="1009"/>
      <c r="AD36" s="964"/>
      <c r="AE36" s="1009"/>
      <c r="AF36" s="964"/>
      <c r="AG36" s="1009"/>
      <c r="AH36" s="964"/>
      <c r="AI36" s="1009"/>
      <c r="AJ36" s="964"/>
      <c r="AK36" s="1009"/>
      <c r="AL36" s="964"/>
      <c r="AM36" s="1009"/>
      <c r="AN36" s="964"/>
      <c r="AO36" s="1009"/>
      <c r="AP36" s="964"/>
      <c r="AQ36" s="1009"/>
      <c r="AR36" s="964"/>
      <c r="AS36" s="1009"/>
      <c r="AT36" s="964"/>
      <c r="AU36" s="1009"/>
      <c r="AV36" s="1009"/>
      <c r="AW36" s="1009"/>
      <c r="AX36" s="965"/>
      <c r="AZ36" s="305">
        <v>7</v>
      </c>
      <c r="BA36" s="344" t="s">
        <v>254</v>
      </c>
      <c r="BB36" s="305" t="s">
        <v>104</v>
      </c>
      <c r="BC36" s="674">
        <f>F15</f>
        <v>6377.23876953125</v>
      </c>
      <c r="BD36" s="400"/>
      <c r="BE36" s="400">
        <f>H15</f>
        <v>6726.5048828125</v>
      </c>
      <c r="BF36" s="400"/>
      <c r="BG36" s="400">
        <f>J15</f>
        <v>7094.89990234375</v>
      </c>
      <c r="BH36" s="400"/>
      <c r="BI36" s="400">
        <f>L15</f>
        <v>7483.470703125</v>
      </c>
      <c r="BJ36" s="400"/>
      <c r="BK36" s="400">
        <f>N15</f>
        <v>7893.3232421875</v>
      </c>
      <c r="BL36" s="400"/>
      <c r="BM36" s="400">
        <f>P15</f>
        <v>8325.6220703125</v>
      </c>
      <c r="BN36" s="400"/>
      <c r="BO36" s="400">
        <f>R15</f>
        <v>8781.5966796875</v>
      </c>
      <c r="BP36" s="400"/>
      <c r="BQ36" s="400">
        <f>T15</f>
        <v>9262.5439453125</v>
      </c>
      <c r="BR36" s="400"/>
      <c r="BS36" s="400">
        <f>V15</f>
        <v>9769.83203125</v>
      </c>
      <c r="BT36" s="400"/>
      <c r="BU36" s="400">
        <f>X15</f>
        <v>10304.90234375</v>
      </c>
      <c r="BV36" s="400"/>
      <c r="BW36" s="400">
        <f>Z15</f>
        <v>2559.01513671875</v>
      </c>
      <c r="BX36" s="400"/>
      <c r="BY36" s="400">
        <f>AB15</f>
        <v>2844.63989257812</v>
      </c>
      <c r="BZ36" s="400"/>
      <c r="CA36" s="400">
        <f>AD15</f>
        <v>2781.2978515625</v>
      </c>
      <c r="CB36" s="400"/>
      <c r="CC36" s="400">
        <f>AF15</f>
        <v>2720.0341796875</v>
      </c>
      <c r="CD36" s="400"/>
      <c r="CE36" s="400">
        <f>AH15</f>
        <v>2758.35034179688</v>
      </c>
      <c r="CF36" s="676"/>
      <c r="CG36" s="400">
        <f>AJ15</f>
        <v>2813.61254882812</v>
      </c>
      <c r="CH36" s="400"/>
      <c r="CI36" s="400">
        <f>AL15</f>
        <v>2729.46337890625</v>
      </c>
      <c r="CJ36" s="400"/>
      <c r="CK36" s="400">
        <f>AN15</f>
        <v>2557.95092773438</v>
      </c>
      <c r="CL36" s="676"/>
      <c r="CM36" s="400">
        <f>AP15</f>
        <v>2613.287109375</v>
      </c>
      <c r="CN36" s="676"/>
      <c r="CO36" s="400">
        <f>AR15</f>
        <v>2628.0703125</v>
      </c>
      <c r="CP36" s="400"/>
      <c r="CQ36" s="400">
        <f>AT15</f>
        <v>2468.45</v>
      </c>
      <c r="CR36" s="400"/>
      <c r="CS36" s="400">
        <f>AV15</f>
        <v>2561.82</v>
      </c>
      <c r="CT36" s="676"/>
    </row>
    <row r="37" spans="1:98" ht="15.75" customHeight="1">
      <c r="A37" s="365">
        <v>1</v>
      </c>
      <c r="B37" s="365">
        <v>5645</v>
      </c>
      <c r="C37" s="804" t="s">
        <v>360</v>
      </c>
      <c r="D37" s="960" t="s">
        <v>368</v>
      </c>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0"/>
      <c r="AO37" s="960"/>
      <c r="AP37" s="960"/>
      <c r="AQ37" s="960"/>
      <c r="AR37" s="960"/>
      <c r="AS37" s="960"/>
      <c r="AT37" s="960"/>
      <c r="AU37" s="960"/>
      <c r="AV37" s="960"/>
      <c r="AW37" s="960"/>
      <c r="AX37" s="962"/>
      <c r="AY37" s="182"/>
      <c r="AZ37" s="449">
        <v>20</v>
      </c>
      <c r="BA37" s="448" t="s">
        <v>255</v>
      </c>
      <c r="BB37" s="305" t="s">
        <v>104</v>
      </c>
      <c r="BC37" s="674">
        <f>F12+F13-F14</f>
        <v>6377.23876953125</v>
      </c>
      <c r="BD37" s="400"/>
      <c r="BE37" s="400">
        <f>H12+H13-H14</f>
        <v>6726.5048828125</v>
      </c>
      <c r="BF37" s="400"/>
      <c r="BG37" s="400">
        <f>J12+J13-J14</f>
        <v>7094.89990234375</v>
      </c>
      <c r="BH37" s="400"/>
      <c r="BI37" s="400">
        <f>L12+L13-L14</f>
        <v>7483.470703125</v>
      </c>
      <c r="BJ37" s="400"/>
      <c r="BK37" s="400">
        <f>N12+N13-N14</f>
        <v>7893.3232421875</v>
      </c>
      <c r="BL37" s="400"/>
      <c r="BM37" s="400">
        <f>P12+P13-P14</f>
        <v>8325.6220703125</v>
      </c>
      <c r="BN37" s="400"/>
      <c r="BO37" s="400">
        <f>R12+R13-R14</f>
        <v>8781.5966796875</v>
      </c>
      <c r="BP37" s="400"/>
      <c r="BQ37" s="400">
        <f>T12+T13-T14</f>
        <v>9262.5439453125</v>
      </c>
      <c r="BR37" s="400"/>
      <c r="BS37" s="400">
        <f>V12+V13-V14</f>
        <v>9769.83203125</v>
      </c>
      <c r="BT37" s="400"/>
      <c r="BU37" s="400">
        <f>X12+X13-X14</f>
        <v>10304.90234375</v>
      </c>
      <c r="BV37" s="400"/>
      <c r="BW37" s="400">
        <f>Z12+Z13-Z14</f>
        <v>2559.01513671875</v>
      </c>
      <c r="BX37" s="400"/>
      <c r="BY37" s="400">
        <f>AB12+AB13-AB14</f>
        <v>2844.63989257812</v>
      </c>
      <c r="BZ37" s="400"/>
      <c r="CA37" s="400">
        <f>AD12+AD13-AD14</f>
        <v>2781.2978515625</v>
      </c>
      <c r="CB37" s="400"/>
      <c r="CC37" s="400">
        <f>AF12+AF13-AF14</f>
        <v>2720.0341796875</v>
      </c>
      <c r="CD37" s="400"/>
      <c r="CE37" s="400">
        <f>AH12+AH13-AH14</f>
        <v>2758.35034179688</v>
      </c>
      <c r="CF37" s="676"/>
      <c r="CG37" s="400">
        <f>AJ12+AJ13-AJ14</f>
        <v>2813.61254882812</v>
      </c>
      <c r="CH37" s="400"/>
      <c r="CI37" s="400">
        <f>AL12+AL13-AL14</f>
        <v>2729.46337890625</v>
      </c>
      <c r="CJ37" s="400"/>
      <c r="CK37" s="400">
        <f>AN12+AN13-AN14</f>
        <v>2557.95092773438</v>
      </c>
      <c r="CL37" s="676"/>
      <c r="CM37" s="400">
        <f>AP12+AP13-AP14</f>
        <v>2613.287109375</v>
      </c>
      <c r="CN37" s="676"/>
      <c r="CO37" s="400">
        <f>AR12+AR13-AR14</f>
        <v>2628.0703125</v>
      </c>
      <c r="CP37" s="400"/>
      <c r="CQ37" s="400">
        <f>AT12+AT13-AT14</f>
        <v>2468.45</v>
      </c>
      <c r="CR37" s="400"/>
      <c r="CS37" s="400">
        <f>AV12+AV13-AV14</f>
        <v>2561.82</v>
      </c>
      <c r="CT37" s="676"/>
    </row>
    <row r="38" spans="1:98" ht="15.75" customHeight="1">
      <c r="A38" s="365">
        <v>1</v>
      </c>
      <c r="B38" s="365">
        <v>6303</v>
      </c>
      <c r="C38" s="805" t="s">
        <v>361</v>
      </c>
      <c r="D38" s="956" t="s">
        <v>369</v>
      </c>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958"/>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1:98" ht="15.75" customHeight="1">
      <c r="A39" s="365">
        <v>1</v>
      </c>
      <c r="B39" s="365">
        <v>6693</v>
      </c>
      <c r="C39" s="805" t="s">
        <v>362</v>
      </c>
      <c r="D39" s="956" t="s">
        <v>373</v>
      </c>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958"/>
      <c r="AY39" s="211"/>
      <c r="AZ39" s="449">
        <v>21</v>
      </c>
      <c r="BA39" s="448" t="s">
        <v>257</v>
      </c>
      <c r="BB39" s="305" t="s">
        <v>104</v>
      </c>
      <c r="BC39" s="674">
        <f>F16+F17+F18+F20+F22</f>
        <v>6377.238403320312</v>
      </c>
      <c r="BD39" s="400"/>
      <c r="BE39" s="400">
        <f>H16+H17+H18+H20+H22</f>
        <v>6726.504943847656</v>
      </c>
      <c r="BF39" s="400"/>
      <c r="BG39" s="400">
        <f>J16+J17+J18+J20+J22</f>
        <v>7094.899780273438</v>
      </c>
      <c r="BH39" s="400"/>
      <c r="BI39" s="400">
        <f>L16+L17+L18+L20+L22</f>
        <v>7483.470916748047</v>
      </c>
      <c r="BJ39" s="400"/>
      <c r="BK39" s="400">
        <f>N16+N17+N18+N20+N22</f>
        <v>7893.322906494141</v>
      </c>
      <c r="BL39" s="400"/>
      <c r="BM39" s="400">
        <f>P16+P17+P18+P20+P22</f>
        <v>8325.62191772461</v>
      </c>
      <c r="BN39" s="400"/>
      <c r="BO39" s="400">
        <f>R16+R17+R18+R20+R22</f>
        <v>8781.596435546875</v>
      </c>
      <c r="BP39" s="400"/>
      <c r="BQ39" s="400">
        <f>T16+T17+T18+T20+T22</f>
        <v>9262.544189453125</v>
      </c>
      <c r="BR39" s="400"/>
      <c r="BS39" s="400">
        <f>V16+V17+V18+V20+V22</f>
        <v>9769.831451416016</v>
      </c>
      <c r="BT39" s="400"/>
      <c r="BU39" s="400">
        <f>X16+X17+X18+X20+X22</f>
        <v>10304.90234375</v>
      </c>
      <c r="BV39" s="400"/>
      <c r="BW39" s="400">
        <f>Z16+Z17+Z18+Z20+Z22</f>
        <v>10868.9638671875</v>
      </c>
      <c r="BX39" s="400"/>
      <c r="BY39" s="400">
        <f>AB16+AB17+AB18+AB20+AB22</f>
        <v>11465.027954101562</v>
      </c>
      <c r="BZ39" s="400"/>
      <c r="CA39" s="400">
        <f>AD16+AD17+AD18+AD20+AD22</f>
        <v>12602.24975585938</v>
      </c>
      <c r="CB39" s="400"/>
      <c r="CC39" s="400">
        <f>AF16+AF17+AF18+AF20+AF22</f>
        <v>12902.75988769531</v>
      </c>
      <c r="CD39" s="400"/>
      <c r="CE39" s="400">
        <f>AH16+AH17+AH18+AH20+AH22</f>
        <v>12927.16430664062</v>
      </c>
      <c r="CF39" s="676"/>
      <c r="CG39" s="400">
        <f>AJ16+AJ17+AJ18+AJ20+AJ22</f>
        <v>13268.593408107752</v>
      </c>
      <c r="CH39" s="400"/>
      <c r="CI39" s="400">
        <f>AL16+AL17+AL18+AL20+AL22</f>
        <v>13514.775537014013</v>
      </c>
      <c r="CJ39" s="400"/>
      <c r="CK39" s="400">
        <f>AN16+AN17+AN18+AN20+AN22</f>
        <v>13666.150654315954</v>
      </c>
      <c r="CL39" s="676"/>
      <c r="CM39" s="400">
        <f>AP16+AP17+AP18+AP20+AP22</f>
        <v>5791.7878417968805</v>
      </c>
      <c r="CN39" s="676"/>
      <c r="CO39" s="400">
        <f>AR16+AR17+AR18+AR20+AR22</f>
        <v>6678.32177734375</v>
      </c>
      <c r="CP39" s="400"/>
      <c r="CQ39" s="400">
        <f>AT16+AT17+AT18+AT20+AT22</f>
        <v>6261.308</v>
      </c>
      <c r="CR39" s="400"/>
      <c r="CS39" s="400">
        <f>AV16+AV17+AV18+AV20+AV22</f>
        <v>2098.056</v>
      </c>
      <c r="CT39" s="676"/>
    </row>
    <row r="40" spans="1:98" ht="15.75" customHeight="1">
      <c r="A40" s="365">
        <v>1</v>
      </c>
      <c r="B40" s="365">
        <v>6304</v>
      </c>
      <c r="C40" s="805" t="s">
        <v>363</v>
      </c>
      <c r="D40" s="956" t="s">
        <v>386</v>
      </c>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958"/>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1:98" ht="15.75" customHeight="1">
      <c r="A41" s="365">
        <v>0</v>
      </c>
      <c r="B41" s="365">
        <v>5647</v>
      </c>
      <c r="C41" s="805" t="s">
        <v>364</v>
      </c>
      <c r="D41" s="956" t="s">
        <v>374</v>
      </c>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958"/>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1:98" ht="61.5" customHeight="1">
      <c r="A42" s="365">
        <v>1</v>
      </c>
      <c r="B42" s="365">
        <v>6694</v>
      </c>
      <c r="C42" s="805" t="s">
        <v>365</v>
      </c>
      <c r="D42" s="956" t="s">
        <v>381</v>
      </c>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958"/>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5"/>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8"/>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5"/>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958"/>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5"/>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958"/>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5"/>
      <c r="D46" s="956"/>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958"/>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6"/>
      <c r="AO47" s="956"/>
      <c r="AP47" s="956"/>
      <c r="AQ47" s="956"/>
      <c r="AR47" s="956"/>
      <c r="AS47" s="956"/>
      <c r="AT47" s="956"/>
      <c r="AU47" s="956"/>
      <c r="AV47" s="956"/>
      <c r="AW47" s="956"/>
      <c r="AX47" s="958"/>
      <c r="AY47" s="211"/>
      <c r="AZ47" s="251"/>
      <c r="BA47" s="1003"/>
      <c r="BB47" s="1003"/>
      <c r="BC47" s="1003"/>
      <c r="BD47" s="1003"/>
      <c r="BE47" s="1003"/>
      <c r="BF47" s="1003"/>
      <c r="BG47" s="1003"/>
      <c r="BH47" s="1003"/>
      <c r="BI47" s="1003"/>
      <c r="BJ47" s="1003"/>
      <c r="BK47" s="1003"/>
      <c r="BL47" s="1003"/>
      <c r="BM47" s="1003"/>
      <c r="BN47" s="1003"/>
      <c r="BO47" s="1003"/>
      <c r="BP47" s="1003"/>
      <c r="BQ47" s="1003"/>
      <c r="BR47" s="1003"/>
      <c r="BS47" s="1003"/>
      <c r="BT47" s="1003"/>
      <c r="BU47" s="1003"/>
      <c r="BV47" s="1003"/>
      <c r="BW47" s="1003"/>
      <c r="BX47" s="1003"/>
      <c r="BY47" s="1003"/>
      <c r="BZ47" s="1003"/>
      <c r="CA47" s="1003"/>
      <c r="CB47" s="1003"/>
      <c r="CC47" s="1003"/>
      <c r="CD47" s="1003"/>
      <c r="CE47" s="1003"/>
      <c r="CF47" s="1003"/>
      <c r="CG47" s="1003"/>
      <c r="CH47" s="1003"/>
      <c r="CI47" s="1003"/>
      <c r="CJ47" s="1003"/>
      <c r="CK47" s="1003"/>
      <c r="CL47" s="251"/>
      <c r="CM47" s="251"/>
      <c r="CN47" s="251"/>
      <c r="CO47" s="251"/>
      <c r="CP47" s="251"/>
      <c r="CQ47" s="251"/>
      <c r="CR47" s="251"/>
      <c r="CS47" s="251"/>
      <c r="CT47" s="251"/>
      <c r="CU47" s="2"/>
      <c r="CV47" s="2"/>
      <c r="CW47" s="2"/>
      <c r="CX47" s="2"/>
      <c r="CY47" s="2"/>
      <c r="CZ47" s="2"/>
      <c r="DA47" s="2"/>
      <c r="DB47" s="2"/>
    </row>
    <row r="48" spans="3:106" ht="15.75" customHeight="1">
      <c r="C48" s="805"/>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6"/>
      <c r="AO48" s="956"/>
      <c r="AP48" s="956"/>
      <c r="AQ48" s="956"/>
      <c r="AR48" s="956"/>
      <c r="AS48" s="956"/>
      <c r="AT48" s="956"/>
      <c r="AU48" s="956"/>
      <c r="AV48" s="956"/>
      <c r="AW48" s="956"/>
      <c r="AX48" s="958"/>
      <c r="AY48" s="211"/>
      <c r="AZ48" s="251"/>
      <c r="BA48" s="1003"/>
      <c r="BB48" s="1003"/>
      <c r="BC48" s="1003"/>
      <c r="BD48" s="1003"/>
      <c r="BE48" s="1003"/>
      <c r="BF48" s="1003"/>
      <c r="BG48" s="1003"/>
      <c r="BH48" s="1003"/>
      <c r="BI48" s="1003"/>
      <c r="BJ48" s="1003"/>
      <c r="BK48" s="1003"/>
      <c r="BL48" s="1003"/>
      <c r="BM48" s="1003"/>
      <c r="BN48" s="1003"/>
      <c r="BO48" s="1003"/>
      <c r="BP48" s="1003"/>
      <c r="BQ48" s="1003"/>
      <c r="BR48" s="1003"/>
      <c r="BS48" s="1003"/>
      <c r="BT48" s="1003"/>
      <c r="BU48" s="1003"/>
      <c r="BV48" s="1003"/>
      <c r="BW48" s="1003"/>
      <c r="BX48" s="1003"/>
      <c r="BY48" s="1003"/>
      <c r="BZ48" s="1003"/>
      <c r="CA48" s="1003"/>
      <c r="CB48" s="1003"/>
      <c r="CC48" s="1003"/>
      <c r="CD48" s="1003"/>
      <c r="CE48" s="1003"/>
      <c r="CF48" s="1003"/>
      <c r="CG48" s="1003"/>
      <c r="CH48" s="1003"/>
      <c r="CI48" s="1003"/>
      <c r="CJ48" s="1003"/>
      <c r="CK48" s="1003"/>
      <c r="CL48" s="251"/>
      <c r="CM48" s="251"/>
      <c r="CN48" s="251"/>
      <c r="CO48" s="251"/>
      <c r="CP48" s="251"/>
      <c r="CQ48" s="251"/>
      <c r="CR48" s="251"/>
      <c r="CS48" s="251"/>
      <c r="CT48" s="251"/>
      <c r="CU48" s="2"/>
      <c r="CV48" s="2"/>
      <c r="CW48" s="2"/>
      <c r="CX48" s="2"/>
      <c r="CY48" s="2"/>
      <c r="CZ48" s="2"/>
      <c r="DA48" s="2"/>
      <c r="DB48" s="2"/>
    </row>
    <row r="49" spans="3:106" ht="15.75" customHeight="1">
      <c r="C49" s="80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56"/>
      <c r="AR49" s="956"/>
      <c r="AS49" s="956"/>
      <c r="AT49" s="956"/>
      <c r="AU49" s="956"/>
      <c r="AV49" s="956"/>
      <c r="AW49" s="956"/>
      <c r="AX49" s="958"/>
      <c r="AY49" s="211"/>
      <c r="AZ49" s="251"/>
      <c r="BA49" s="1003"/>
      <c r="BB49" s="1003"/>
      <c r="BC49" s="1003"/>
      <c r="BD49" s="1003"/>
      <c r="BE49" s="1003"/>
      <c r="BF49" s="1003"/>
      <c r="BG49" s="1003"/>
      <c r="BH49" s="1003"/>
      <c r="BI49" s="1003"/>
      <c r="BJ49" s="1003"/>
      <c r="BK49" s="1003"/>
      <c r="BL49" s="1003"/>
      <c r="BM49" s="1003"/>
      <c r="BN49" s="1003"/>
      <c r="BO49" s="1003"/>
      <c r="BP49" s="1003"/>
      <c r="BQ49" s="1003"/>
      <c r="BR49" s="1003"/>
      <c r="BS49" s="1003"/>
      <c r="BT49" s="1003"/>
      <c r="BU49" s="1003"/>
      <c r="BV49" s="1003"/>
      <c r="BW49" s="1003"/>
      <c r="BX49" s="1003"/>
      <c r="BY49" s="1003"/>
      <c r="BZ49" s="1003"/>
      <c r="CA49" s="1003"/>
      <c r="CB49" s="1003"/>
      <c r="CC49" s="1003"/>
      <c r="CD49" s="1003"/>
      <c r="CE49" s="1003"/>
      <c r="CF49" s="1003"/>
      <c r="CG49" s="1003"/>
      <c r="CH49" s="1003"/>
      <c r="CI49" s="1003"/>
      <c r="CJ49" s="1003"/>
      <c r="CK49" s="1003"/>
      <c r="CL49" s="251"/>
      <c r="CM49" s="251"/>
      <c r="CN49" s="251"/>
      <c r="CO49" s="251"/>
      <c r="CP49" s="251"/>
      <c r="CQ49" s="251"/>
      <c r="CR49" s="251"/>
      <c r="CS49" s="251"/>
      <c r="CT49" s="251"/>
      <c r="CU49" s="2"/>
      <c r="CV49" s="2"/>
      <c r="CW49" s="2"/>
      <c r="CX49" s="2"/>
      <c r="CY49" s="2"/>
      <c r="CZ49" s="2"/>
      <c r="DA49" s="2"/>
      <c r="DB49" s="2"/>
    </row>
    <row r="50" spans="3:106" ht="15.75" customHeight="1">
      <c r="C50" s="805"/>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8"/>
      <c r="AY50" s="211"/>
      <c r="AZ50" s="251"/>
      <c r="BA50" s="1003"/>
      <c r="BB50" s="1003"/>
      <c r="BC50" s="1003"/>
      <c r="BD50" s="1003"/>
      <c r="BE50" s="1003"/>
      <c r="BF50" s="1003"/>
      <c r="BG50" s="1003"/>
      <c r="BH50" s="1003"/>
      <c r="BI50" s="1003"/>
      <c r="BJ50" s="1003"/>
      <c r="BK50" s="1003"/>
      <c r="BL50" s="1003"/>
      <c r="BM50" s="1003"/>
      <c r="BN50" s="1003"/>
      <c r="BO50" s="1003"/>
      <c r="BP50" s="1003"/>
      <c r="BQ50" s="1003"/>
      <c r="BR50" s="1003"/>
      <c r="BS50" s="1003"/>
      <c r="BT50" s="1003"/>
      <c r="BU50" s="1003"/>
      <c r="BV50" s="1003"/>
      <c r="BW50" s="1003"/>
      <c r="BX50" s="1003"/>
      <c r="BY50" s="1003"/>
      <c r="BZ50" s="1003"/>
      <c r="CA50" s="1003"/>
      <c r="CB50" s="1003"/>
      <c r="CC50" s="1003"/>
      <c r="CD50" s="1003"/>
      <c r="CE50" s="1003"/>
      <c r="CF50" s="1003"/>
      <c r="CG50" s="1003"/>
      <c r="CH50" s="1003"/>
      <c r="CI50" s="1003"/>
      <c r="CJ50" s="1003"/>
      <c r="CK50" s="1003"/>
      <c r="CL50" s="251"/>
      <c r="CM50" s="251"/>
      <c r="CN50" s="251"/>
      <c r="CO50" s="251"/>
      <c r="CP50" s="251"/>
      <c r="CQ50" s="251"/>
      <c r="CR50" s="251"/>
      <c r="CS50" s="251"/>
      <c r="CT50" s="251"/>
      <c r="CU50" s="2"/>
      <c r="CV50" s="2"/>
      <c r="CW50" s="2"/>
      <c r="CX50" s="2"/>
      <c r="CY50" s="2"/>
      <c r="CZ50" s="2"/>
      <c r="DA50" s="2"/>
      <c r="DB50" s="2"/>
    </row>
    <row r="51" spans="3:106" ht="15.75" customHeight="1">
      <c r="C51" s="805"/>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6"/>
      <c r="AO51" s="956"/>
      <c r="AP51" s="956"/>
      <c r="AQ51" s="956"/>
      <c r="AR51" s="956"/>
      <c r="AS51" s="956"/>
      <c r="AT51" s="956"/>
      <c r="AU51" s="956"/>
      <c r="AV51" s="956"/>
      <c r="AW51" s="956"/>
      <c r="AX51" s="958"/>
      <c r="AY51" s="211"/>
      <c r="AZ51" s="251"/>
      <c r="BA51" s="1003"/>
      <c r="BB51" s="1003"/>
      <c r="BC51" s="1003"/>
      <c r="BD51" s="1003"/>
      <c r="BE51" s="1003"/>
      <c r="BF51" s="1003"/>
      <c r="BG51" s="1003"/>
      <c r="BH51" s="1003"/>
      <c r="BI51" s="1003"/>
      <c r="BJ51" s="1003"/>
      <c r="BK51" s="1003"/>
      <c r="BL51" s="1003"/>
      <c r="BM51" s="1003"/>
      <c r="BN51" s="1003"/>
      <c r="BO51" s="1003"/>
      <c r="BP51" s="1003"/>
      <c r="BQ51" s="1003"/>
      <c r="BR51" s="1003"/>
      <c r="BS51" s="1003"/>
      <c r="BT51" s="1003"/>
      <c r="BU51" s="1003"/>
      <c r="BV51" s="1003"/>
      <c r="BW51" s="1003"/>
      <c r="BX51" s="1003"/>
      <c r="BY51" s="1003"/>
      <c r="BZ51" s="1003"/>
      <c r="CA51" s="1003"/>
      <c r="CB51" s="1003"/>
      <c r="CC51" s="1003"/>
      <c r="CD51" s="1003"/>
      <c r="CE51" s="1003"/>
      <c r="CF51" s="1003"/>
      <c r="CG51" s="1003"/>
      <c r="CH51" s="1003"/>
      <c r="CI51" s="1003"/>
      <c r="CJ51" s="1003"/>
      <c r="CK51" s="1003"/>
      <c r="CL51" s="251"/>
      <c r="CM51" s="251"/>
      <c r="CN51" s="251"/>
      <c r="CO51" s="251"/>
      <c r="CP51" s="251"/>
      <c r="CQ51" s="251"/>
      <c r="CR51" s="251"/>
      <c r="CS51" s="251"/>
      <c r="CT51" s="251"/>
      <c r="CU51" s="2"/>
      <c r="CV51" s="2"/>
      <c r="CW51" s="2"/>
      <c r="CX51" s="2"/>
      <c r="CY51" s="2"/>
      <c r="CZ51" s="2"/>
      <c r="DA51" s="2"/>
      <c r="DB51" s="2"/>
    </row>
    <row r="52" spans="3:106" ht="15.75" customHeight="1">
      <c r="C52" s="805"/>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956"/>
      <c r="AM52" s="956"/>
      <c r="AN52" s="956"/>
      <c r="AO52" s="956"/>
      <c r="AP52" s="956"/>
      <c r="AQ52" s="956"/>
      <c r="AR52" s="956"/>
      <c r="AS52" s="956"/>
      <c r="AT52" s="956"/>
      <c r="AU52" s="956"/>
      <c r="AV52" s="956"/>
      <c r="AW52" s="956"/>
      <c r="AX52" s="958"/>
      <c r="AY52" s="211"/>
      <c r="AZ52" s="251"/>
      <c r="BA52" s="1003"/>
      <c r="BB52" s="1003"/>
      <c r="BC52" s="1003"/>
      <c r="BD52" s="1003"/>
      <c r="BE52" s="1003"/>
      <c r="BF52" s="1003"/>
      <c r="BG52" s="1003"/>
      <c r="BH52" s="1003"/>
      <c r="BI52" s="1003"/>
      <c r="BJ52" s="1003"/>
      <c r="BK52" s="1003"/>
      <c r="BL52" s="1003"/>
      <c r="BM52" s="1003"/>
      <c r="BN52" s="1003"/>
      <c r="BO52" s="1003"/>
      <c r="BP52" s="1003"/>
      <c r="BQ52" s="1003"/>
      <c r="BR52" s="1003"/>
      <c r="BS52" s="1003"/>
      <c r="BT52" s="1003"/>
      <c r="BU52" s="1003"/>
      <c r="BV52" s="1003"/>
      <c r="BW52" s="1003"/>
      <c r="BX52" s="1003"/>
      <c r="BY52" s="1003"/>
      <c r="BZ52" s="1003"/>
      <c r="CA52" s="1003"/>
      <c r="CB52" s="1003"/>
      <c r="CC52" s="1003"/>
      <c r="CD52" s="1003"/>
      <c r="CE52" s="1003"/>
      <c r="CF52" s="1003"/>
      <c r="CG52" s="1003"/>
      <c r="CH52" s="1003"/>
      <c r="CI52" s="1003"/>
      <c r="CJ52" s="1003"/>
      <c r="CK52" s="1003"/>
      <c r="CL52" s="251"/>
      <c r="CM52" s="251"/>
      <c r="CN52" s="251"/>
      <c r="CO52" s="251"/>
      <c r="CP52" s="251"/>
      <c r="CQ52" s="251"/>
      <c r="CR52" s="251"/>
      <c r="CS52" s="251"/>
      <c r="CT52" s="251"/>
      <c r="CU52" s="2"/>
      <c r="CV52" s="2"/>
      <c r="CW52" s="2"/>
      <c r="CX52" s="2"/>
      <c r="CY52" s="2"/>
      <c r="CZ52" s="2"/>
      <c r="DA52" s="2"/>
      <c r="DB52" s="2"/>
    </row>
    <row r="53" spans="3:106" ht="15.75" customHeight="1">
      <c r="C53" s="805"/>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956"/>
      <c r="AM53" s="956"/>
      <c r="AN53" s="956"/>
      <c r="AO53" s="956"/>
      <c r="AP53" s="956"/>
      <c r="AQ53" s="956"/>
      <c r="AR53" s="956"/>
      <c r="AS53" s="956"/>
      <c r="AT53" s="956"/>
      <c r="AU53" s="956"/>
      <c r="AV53" s="956"/>
      <c r="AW53" s="956"/>
      <c r="AX53" s="958"/>
      <c r="AY53" s="211"/>
      <c r="AZ53" s="251"/>
      <c r="BA53" s="1003"/>
      <c r="BB53" s="1003"/>
      <c r="BC53" s="1003"/>
      <c r="BD53" s="1003"/>
      <c r="BE53" s="1003"/>
      <c r="BF53" s="1003"/>
      <c r="BG53" s="1003"/>
      <c r="BH53" s="1003"/>
      <c r="BI53" s="1003"/>
      <c r="BJ53" s="1003"/>
      <c r="BK53" s="1003"/>
      <c r="BL53" s="1003"/>
      <c r="BM53" s="1003"/>
      <c r="BN53" s="1003"/>
      <c r="BO53" s="1003"/>
      <c r="BP53" s="1003"/>
      <c r="BQ53" s="1003"/>
      <c r="BR53" s="1003"/>
      <c r="BS53" s="1003"/>
      <c r="BT53" s="1003"/>
      <c r="BU53" s="1003"/>
      <c r="BV53" s="1003"/>
      <c r="BW53" s="1003"/>
      <c r="BX53" s="1003"/>
      <c r="BY53" s="1003"/>
      <c r="BZ53" s="1003"/>
      <c r="CA53" s="1003"/>
      <c r="CB53" s="1003"/>
      <c r="CC53" s="1003"/>
      <c r="CD53" s="1003"/>
      <c r="CE53" s="1003"/>
      <c r="CF53" s="1003"/>
      <c r="CG53" s="1003"/>
      <c r="CH53" s="1003"/>
      <c r="CI53" s="1003"/>
      <c r="CJ53" s="1003"/>
      <c r="CK53" s="1003"/>
      <c r="CL53" s="251"/>
      <c r="CM53" s="251"/>
      <c r="CN53" s="251"/>
      <c r="CO53" s="251"/>
      <c r="CP53" s="251"/>
      <c r="CQ53" s="251"/>
      <c r="CR53" s="251"/>
      <c r="CS53" s="251"/>
      <c r="CT53" s="251"/>
      <c r="CU53" s="2"/>
      <c r="CV53" s="2"/>
      <c r="CW53" s="2"/>
      <c r="CX53" s="2"/>
      <c r="CY53" s="2"/>
      <c r="CZ53" s="2"/>
      <c r="DA53" s="2"/>
      <c r="DB53" s="2"/>
    </row>
    <row r="54" spans="3:106" ht="15.75" customHeight="1">
      <c r="C54" s="805"/>
      <c r="D54" s="956"/>
      <c r="E54" s="956"/>
      <c r="F54" s="956"/>
      <c r="G54" s="956"/>
      <c r="H54" s="956"/>
      <c r="I54" s="956"/>
      <c r="J54" s="956"/>
      <c r="K54" s="956"/>
      <c r="L54" s="956"/>
      <c r="M54" s="956"/>
      <c r="N54" s="956"/>
      <c r="O54" s="956"/>
      <c r="P54" s="956"/>
      <c r="Q54" s="956"/>
      <c r="R54" s="956"/>
      <c r="S54" s="956"/>
      <c r="T54" s="956"/>
      <c r="U54" s="956"/>
      <c r="V54" s="956"/>
      <c r="W54" s="956"/>
      <c r="X54" s="956"/>
      <c r="Y54" s="956"/>
      <c r="Z54" s="956"/>
      <c r="AA54" s="956"/>
      <c r="AB54" s="956"/>
      <c r="AC54" s="956"/>
      <c r="AD54" s="956"/>
      <c r="AE54" s="956"/>
      <c r="AF54" s="956"/>
      <c r="AG54" s="956"/>
      <c r="AH54" s="956"/>
      <c r="AI54" s="956"/>
      <c r="AJ54" s="956"/>
      <c r="AK54" s="956"/>
      <c r="AL54" s="956"/>
      <c r="AM54" s="956"/>
      <c r="AN54" s="956"/>
      <c r="AO54" s="956"/>
      <c r="AP54" s="956"/>
      <c r="AQ54" s="956"/>
      <c r="AR54" s="956"/>
      <c r="AS54" s="956"/>
      <c r="AT54" s="956"/>
      <c r="AU54" s="956"/>
      <c r="AV54" s="956"/>
      <c r="AW54" s="956"/>
      <c r="AX54" s="958"/>
      <c r="AY54" s="211"/>
      <c r="AZ54" s="251"/>
      <c r="BA54" s="1003"/>
      <c r="BB54" s="1003"/>
      <c r="BC54" s="1003"/>
      <c r="BD54" s="1003"/>
      <c r="BE54" s="1003"/>
      <c r="BF54" s="1003"/>
      <c r="BG54" s="1003"/>
      <c r="BH54" s="1003"/>
      <c r="BI54" s="1003"/>
      <c r="BJ54" s="1003"/>
      <c r="BK54" s="1003"/>
      <c r="BL54" s="1003"/>
      <c r="BM54" s="1003"/>
      <c r="BN54" s="1003"/>
      <c r="BO54" s="1003"/>
      <c r="BP54" s="1003"/>
      <c r="BQ54" s="1003"/>
      <c r="BR54" s="1003"/>
      <c r="BS54" s="1003"/>
      <c r="BT54" s="1003"/>
      <c r="BU54" s="1003"/>
      <c r="BV54" s="1003"/>
      <c r="BW54" s="1003"/>
      <c r="BX54" s="1003"/>
      <c r="BY54" s="1003"/>
      <c r="BZ54" s="1003"/>
      <c r="CA54" s="1003"/>
      <c r="CB54" s="1003"/>
      <c r="CC54" s="1003"/>
      <c r="CD54" s="1003"/>
      <c r="CE54" s="1003"/>
      <c r="CF54" s="1003"/>
      <c r="CG54" s="1003"/>
      <c r="CH54" s="1003"/>
      <c r="CI54" s="1003"/>
      <c r="CJ54" s="1003"/>
      <c r="CK54" s="1003"/>
      <c r="CL54" s="251"/>
      <c r="CM54" s="251"/>
      <c r="CN54" s="251"/>
      <c r="CO54" s="251"/>
      <c r="CP54" s="251"/>
      <c r="CQ54" s="251"/>
      <c r="CR54" s="251"/>
      <c r="CS54" s="251"/>
      <c r="CT54" s="251"/>
      <c r="CU54" s="2"/>
      <c r="CV54" s="2"/>
      <c r="CW54" s="2"/>
      <c r="CX54" s="2"/>
      <c r="CY54" s="2"/>
      <c r="CZ54" s="2"/>
      <c r="DA54" s="2"/>
      <c r="DB54" s="2"/>
    </row>
    <row r="55" spans="3:106" ht="15.75" customHeight="1">
      <c r="C55" s="805"/>
      <c r="D55" s="956"/>
      <c r="E55" s="956"/>
      <c r="F55" s="956"/>
      <c r="G55" s="956"/>
      <c r="H55" s="956"/>
      <c r="I55" s="956"/>
      <c r="J55" s="956"/>
      <c r="K55" s="956"/>
      <c r="L55" s="956"/>
      <c r="M55" s="956"/>
      <c r="N55" s="956"/>
      <c r="O55" s="956"/>
      <c r="P55" s="956"/>
      <c r="Q55" s="956"/>
      <c r="R55" s="956"/>
      <c r="S55" s="956"/>
      <c r="T55" s="956"/>
      <c r="U55" s="956"/>
      <c r="V55" s="956"/>
      <c r="W55" s="956"/>
      <c r="X55" s="956"/>
      <c r="Y55" s="956"/>
      <c r="Z55" s="956"/>
      <c r="AA55" s="956"/>
      <c r="AB55" s="956"/>
      <c r="AC55" s="956"/>
      <c r="AD55" s="956"/>
      <c r="AE55" s="956"/>
      <c r="AF55" s="956"/>
      <c r="AG55" s="956"/>
      <c r="AH55" s="956"/>
      <c r="AI55" s="956"/>
      <c r="AJ55" s="956"/>
      <c r="AK55" s="956"/>
      <c r="AL55" s="956"/>
      <c r="AM55" s="956"/>
      <c r="AN55" s="956"/>
      <c r="AO55" s="956"/>
      <c r="AP55" s="956"/>
      <c r="AQ55" s="956"/>
      <c r="AR55" s="956"/>
      <c r="AS55" s="956"/>
      <c r="AT55" s="956"/>
      <c r="AU55" s="956"/>
      <c r="AV55" s="956"/>
      <c r="AW55" s="956"/>
      <c r="AX55" s="958"/>
      <c r="AY55" s="211"/>
      <c r="AZ55" s="251"/>
      <c r="BA55" s="1003"/>
      <c r="BB55" s="1003"/>
      <c r="BC55" s="1003"/>
      <c r="BD55" s="1003"/>
      <c r="BE55" s="1003"/>
      <c r="BF55" s="1003"/>
      <c r="BG55" s="1003"/>
      <c r="BH55" s="1003"/>
      <c r="BI55" s="1003"/>
      <c r="BJ55" s="1003"/>
      <c r="BK55" s="1003"/>
      <c r="BL55" s="1003"/>
      <c r="BM55" s="1003"/>
      <c r="BN55" s="1003"/>
      <c r="BO55" s="1003"/>
      <c r="BP55" s="1003"/>
      <c r="BQ55" s="1003"/>
      <c r="BR55" s="1003"/>
      <c r="BS55" s="1003"/>
      <c r="BT55" s="1003"/>
      <c r="BU55" s="1003"/>
      <c r="BV55" s="1003"/>
      <c r="BW55" s="1003"/>
      <c r="BX55" s="1003"/>
      <c r="BY55" s="1003"/>
      <c r="BZ55" s="1003"/>
      <c r="CA55" s="1003"/>
      <c r="CB55" s="1003"/>
      <c r="CC55" s="1003"/>
      <c r="CD55" s="1003"/>
      <c r="CE55" s="1003"/>
      <c r="CF55" s="1003"/>
      <c r="CG55" s="1003"/>
      <c r="CH55" s="1003"/>
      <c r="CI55" s="1003"/>
      <c r="CJ55" s="1003"/>
      <c r="CK55" s="1003"/>
      <c r="CL55" s="251"/>
      <c r="CM55" s="251"/>
      <c r="CN55" s="251"/>
      <c r="CO55" s="251"/>
      <c r="CP55" s="251"/>
      <c r="CQ55" s="251"/>
      <c r="CR55" s="251"/>
      <c r="CS55" s="251"/>
      <c r="CT55" s="251"/>
      <c r="CU55" s="2"/>
      <c r="CV55" s="2"/>
      <c r="CW55" s="2"/>
      <c r="CX55" s="2"/>
      <c r="CY55" s="2"/>
      <c r="CZ55" s="2"/>
      <c r="DA55" s="2"/>
      <c r="DB55" s="2"/>
    </row>
    <row r="56" spans="3:106" ht="15.75" customHeight="1">
      <c r="C56" s="805"/>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6"/>
      <c r="AO56" s="956"/>
      <c r="AP56" s="956"/>
      <c r="AQ56" s="956"/>
      <c r="AR56" s="956"/>
      <c r="AS56" s="956"/>
      <c r="AT56" s="956"/>
      <c r="AU56" s="956"/>
      <c r="AV56" s="956"/>
      <c r="AW56" s="956"/>
      <c r="AX56" s="958"/>
      <c r="AY56" s="211"/>
      <c r="AZ56" s="251"/>
      <c r="BA56" s="1003"/>
      <c r="BB56" s="1003"/>
      <c r="BC56" s="1003"/>
      <c r="BD56" s="1003"/>
      <c r="BE56" s="1003"/>
      <c r="BF56" s="1003"/>
      <c r="BG56" s="1003"/>
      <c r="BH56" s="1003"/>
      <c r="BI56" s="1003"/>
      <c r="BJ56" s="1003"/>
      <c r="BK56" s="1003"/>
      <c r="BL56" s="1003"/>
      <c r="BM56" s="1003"/>
      <c r="BN56" s="1003"/>
      <c r="BO56" s="1003"/>
      <c r="BP56" s="1003"/>
      <c r="BQ56" s="1003"/>
      <c r="BR56" s="1003"/>
      <c r="BS56" s="1003"/>
      <c r="BT56" s="1003"/>
      <c r="BU56" s="1003"/>
      <c r="BV56" s="1003"/>
      <c r="BW56" s="1003"/>
      <c r="BX56" s="1003"/>
      <c r="BY56" s="1003"/>
      <c r="BZ56" s="1003"/>
      <c r="CA56" s="1003"/>
      <c r="CB56" s="1003"/>
      <c r="CC56" s="1003"/>
      <c r="CD56" s="1003"/>
      <c r="CE56" s="1003"/>
      <c r="CF56" s="1003"/>
      <c r="CG56" s="1003"/>
      <c r="CH56" s="1003"/>
      <c r="CI56" s="1003"/>
      <c r="CJ56" s="1003"/>
      <c r="CK56" s="1003"/>
      <c r="CL56" s="251"/>
      <c r="CM56" s="251"/>
      <c r="CN56" s="251"/>
      <c r="CO56" s="251"/>
      <c r="CP56" s="251"/>
      <c r="CQ56" s="251"/>
      <c r="CR56" s="251"/>
      <c r="CS56" s="251"/>
      <c r="CT56" s="251"/>
      <c r="CU56" s="2"/>
      <c r="CV56" s="2"/>
      <c r="CW56" s="2"/>
      <c r="CX56" s="2"/>
      <c r="CY56" s="2"/>
      <c r="CZ56" s="2"/>
      <c r="DA56" s="2"/>
      <c r="DB56" s="2"/>
    </row>
    <row r="57" spans="3:106" ht="15.75" customHeight="1">
      <c r="C57" s="805"/>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8"/>
      <c r="AY57" s="211"/>
      <c r="AZ57" s="251"/>
      <c r="BA57" s="1003"/>
      <c r="BB57" s="1003"/>
      <c r="BC57" s="1003"/>
      <c r="BD57" s="1003"/>
      <c r="BE57" s="1003"/>
      <c r="BF57" s="1003"/>
      <c r="BG57" s="1003"/>
      <c r="BH57" s="1003"/>
      <c r="BI57" s="1003"/>
      <c r="BJ57" s="1003"/>
      <c r="BK57" s="1003"/>
      <c r="BL57" s="1003"/>
      <c r="BM57" s="1003"/>
      <c r="BN57" s="1003"/>
      <c r="BO57" s="1003"/>
      <c r="BP57" s="1003"/>
      <c r="BQ57" s="1003"/>
      <c r="BR57" s="1003"/>
      <c r="BS57" s="1003"/>
      <c r="BT57" s="1003"/>
      <c r="BU57" s="1003"/>
      <c r="BV57" s="1003"/>
      <c r="BW57" s="1003"/>
      <c r="BX57" s="1003"/>
      <c r="BY57" s="1003"/>
      <c r="BZ57" s="1003"/>
      <c r="CA57" s="1003"/>
      <c r="CB57" s="1003"/>
      <c r="CC57" s="1003"/>
      <c r="CD57" s="1003"/>
      <c r="CE57" s="1003"/>
      <c r="CF57" s="1003"/>
      <c r="CG57" s="1003"/>
      <c r="CH57" s="1003"/>
      <c r="CI57" s="1003"/>
      <c r="CJ57" s="1003"/>
      <c r="CK57" s="1003"/>
      <c r="CL57" s="251"/>
      <c r="CM57" s="251"/>
      <c r="CN57" s="251"/>
      <c r="CO57" s="251"/>
      <c r="CP57" s="251"/>
      <c r="CQ57" s="251"/>
      <c r="CR57" s="251"/>
      <c r="CS57" s="251"/>
      <c r="CT57" s="251"/>
      <c r="CU57" s="2"/>
      <c r="CV57" s="2"/>
      <c r="CW57" s="2"/>
      <c r="CX57" s="2"/>
      <c r="CY57" s="2"/>
      <c r="CZ57" s="2"/>
      <c r="DA57" s="2"/>
      <c r="DB57" s="2"/>
    </row>
    <row r="58" spans="3:106" ht="15.75" customHeight="1">
      <c r="C58" s="805"/>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6"/>
      <c r="AO58" s="956"/>
      <c r="AP58" s="956"/>
      <c r="AQ58" s="956"/>
      <c r="AR58" s="956"/>
      <c r="AS58" s="956"/>
      <c r="AT58" s="956"/>
      <c r="AU58" s="956"/>
      <c r="AV58" s="956"/>
      <c r="AW58" s="956"/>
      <c r="AX58" s="958"/>
      <c r="AY58" s="211"/>
      <c r="AZ58" s="251"/>
      <c r="BA58" s="1003"/>
      <c r="BB58" s="1003"/>
      <c r="BC58" s="1003"/>
      <c r="BD58" s="1003"/>
      <c r="BE58" s="1003"/>
      <c r="BF58" s="1003"/>
      <c r="BG58" s="1003"/>
      <c r="BH58" s="1003"/>
      <c r="BI58" s="1003"/>
      <c r="BJ58" s="1003"/>
      <c r="BK58" s="1003"/>
      <c r="BL58" s="1003"/>
      <c r="BM58" s="1003"/>
      <c r="BN58" s="1003"/>
      <c r="BO58" s="1003"/>
      <c r="BP58" s="1003"/>
      <c r="BQ58" s="1003"/>
      <c r="BR58" s="1003"/>
      <c r="BS58" s="1003"/>
      <c r="BT58" s="1003"/>
      <c r="BU58" s="1003"/>
      <c r="BV58" s="1003"/>
      <c r="BW58" s="1003"/>
      <c r="BX58" s="1003"/>
      <c r="BY58" s="1003"/>
      <c r="BZ58" s="1003"/>
      <c r="CA58" s="1003"/>
      <c r="CB58" s="1003"/>
      <c r="CC58" s="1003"/>
      <c r="CD58" s="1003"/>
      <c r="CE58" s="1003"/>
      <c r="CF58" s="1003"/>
      <c r="CG58" s="1003"/>
      <c r="CH58" s="1003"/>
      <c r="CI58" s="1003"/>
      <c r="CJ58" s="1003"/>
      <c r="CK58" s="1003"/>
      <c r="CL58" s="251"/>
      <c r="CM58" s="251"/>
      <c r="CN58" s="251"/>
      <c r="CO58" s="251"/>
      <c r="CP58" s="251"/>
      <c r="CQ58" s="251"/>
      <c r="CR58" s="251"/>
      <c r="CS58" s="251"/>
      <c r="CT58" s="251"/>
      <c r="CU58" s="2"/>
      <c r="CV58" s="2"/>
      <c r="CW58" s="2"/>
      <c r="CX58" s="2"/>
      <c r="CY58" s="2"/>
      <c r="CZ58" s="2"/>
      <c r="DA58" s="2"/>
      <c r="DB58" s="2"/>
    </row>
    <row r="59" spans="3:106" ht="15.75" customHeight="1" thickBot="1">
      <c r="C59" s="806"/>
      <c r="D59" s="1004"/>
      <c r="E59" s="1004"/>
      <c r="F59" s="1004"/>
      <c r="G59" s="1004"/>
      <c r="H59" s="1004"/>
      <c r="I59" s="1004"/>
      <c r="J59" s="1004"/>
      <c r="K59" s="1004"/>
      <c r="L59" s="1004"/>
      <c r="M59" s="1004"/>
      <c r="N59" s="1004"/>
      <c r="O59" s="1004"/>
      <c r="P59" s="1004"/>
      <c r="Q59" s="1004"/>
      <c r="R59" s="1004"/>
      <c r="S59" s="1004"/>
      <c r="T59" s="1004"/>
      <c r="U59" s="1004"/>
      <c r="V59" s="1004"/>
      <c r="W59" s="1004"/>
      <c r="X59" s="1004"/>
      <c r="Y59" s="1004"/>
      <c r="Z59" s="1004"/>
      <c r="AA59" s="1004"/>
      <c r="AB59" s="1004"/>
      <c r="AC59" s="1004"/>
      <c r="AD59" s="1004"/>
      <c r="AE59" s="1004"/>
      <c r="AF59" s="1004"/>
      <c r="AG59" s="1004"/>
      <c r="AH59" s="1004"/>
      <c r="AI59" s="1004"/>
      <c r="AJ59" s="1004"/>
      <c r="AK59" s="1004"/>
      <c r="AL59" s="1004"/>
      <c r="AM59" s="1004"/>
      <c r="AN59" s="1004"/>
      <c r="AO59" s="1004"/>
      <c r="AP59" s="1004"/>
      <c r="AQ59" s="1004"/>
      <c r="AR59" s="1004"/>
      <c r="AS59" s="1004"/>
      <c r="AT59" s="1004"/>
      <c r="AU59" s="1004"/>
      <c r="AV59" s="1004"/>
      <c r="AW59" s="1004"/>
      <c r="AX59" s="1005"/>
      <c r="AY59" s="211"/>
      <c r="BA59" s="1002"/>
      <c r="BB59" s="1002"/>
      <c r="BC59" s="1002"/>
      <c r="BD59" s="1002"/>
      <c r="BE59" s="1002"/>
      <c r="BF59" s="1002"/>
      <c r="BG59" s="1002"/>
      <c r="BH59" s="1002"/>
      <c r="BI59" s="1002"/>
      <c r="BJ59" s="1002"/>
      <c r="BK59" s="1002"/>
      <c r="BL59" s="1002"/>
      <c r="BM59" s="1002"/>
      <c r="BN59" s="1002"/>
      <c r="BO59" s="1002"/>
      <c r="BP59" s="1002"/>
      <c r="BQ59" s="1002"/>
      <c r="BR59" s="1002"/>
      <c r="BS59" s="1002"/>
      <c r="BT59" s="1002"/>
      <c r="BU59" s="1002"/>
      <c r="BV59" s="1002"/>
      <c r="BW59" s="1002"/>
      <c r="BX59" s="1002"/>
      <c r="BY59" s="1002"/>
      <c r="BZ59" s="1002"/>
      <c r="CA59" s="1002"/>
      <c r="CB59" s="1002"/>
      <c r="CC59" s="1002"/>
      <c r="CD59" s="1002"/>
      <c r="CE59" s="1002"/>
      <c r="CF59" s="1002"/>
      <c r="CG59" s="1002"/>
      <c r="CH59" s="1002"/>
      <c r="CI59" s="1002"/>
      <c r="CJ59" s="1002"/>
      <c r="CK59" s="1002"/>
      <c r="CL59" s="251"/>
      <c r="CM59" s="251"/>
      <c r="CN59" s="251"/>
      <c r="CO59" s="251"/>
      <c r="CP59" s="251"/>
      <c r="CQ59" s="251"/>
      <c r="CR59" s="251"/>
      <c r="CS59" s="251"/>
      <c r="CT59" s="251"/>
      <c r="CU59" s="2"/>
      <c r="CV59" s="2"/>
      <c r="CW59" s="2"/>
      <c r="CX59" s="2"/>
      <c r="CY59" s="2"/>
      <c r="CZ59" s="2"/>
      <c r="DA59" s="2"/>
      <c r="DB59" s="2"/>
    </row>
    <row r="60" spans="51:106" ht="12.75">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75">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75">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75">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75">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75">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75">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75">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75">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75">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75">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75">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75">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75">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75">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75">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75">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75">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sheet="1"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PageLayoutView="70" workbookViewId="0" topLeftCell="C1">
      <selection activeCell="F9" sqref="F9"/>
    </sheetView>
  </sheetViews>
  <sheetFormatPr defaultColWidth="9.140625" defaultRowHeight="12.75"/>
  <cols>
    <col min="1" max="1" width="2.57421875" style="415" hidden="1" customWidth="1"/>
    <col min="2" max="2" width="5.2812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22" t="s">
        <v>71</v>
      </c>
      <c r="D1" s="1022"/>
      <c r="E1" s="1022"/>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75">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458</v>
      </c>
      <c r="C3" s="212" t="s">
        <v>99</v>
      </c>
      <c r="D3" s="499" t="s">
        <v>378</v>
      </c>
      <c r="E3" s="497"/>
      <c r="F3" s="216"/>
      <c r="G3" s="212" t="s">
        <v>100</v>
      </c>
      <c r="H3" s="213"/>
      <c r="I3" s="214"/>
      <c r="J3" s="213"/>
      <c r="K3" s="215"/>
      <c r="L3" s="213"/>
      <c r="M3" s="979"/>
      <c r="N3" s="979"/>
      <c r="O3" s="979"/>
      <c r="P3" s="979"/>
      <c r="Q3" s="979"/>
      <c r="R3" s="979"/>
      <c r="S3" s="979"/>
      <c r="T3" s="979"/>
      <c r="U3" s="979"/>
      <c r="V3" s="979"/>
      <c r="W3" s="979"/>
      <c r="X3" s="979"/>
      <c r="Y3" s="979"/>
      <c r="Z3" s="979"/>
      <c r="AA3" s="979"/>
      <c r="AB3" s="979"/>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07"/>
      <c r="CC4" s="1007"/>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586"/>
      <c r="AY8" s="524" t="s">
        <v>101</v>
      </c>
      <c r="AZ8" s="188" t="s">
        <v>102</v>
      </c>
      <c r="BA8" s="188"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416">
        <v>1884</v>
      </c>
      <c r="C9" s="618">
        <v>1</v>
      </c>
      <c r="D9" s="639" t="s">
        <v>116</v>
      </c>
      <c r="E9" s="618" t="s">
        <v>113</v>
      </c>
      <c r="F9" s="622"/>
      <c r="G9" s="164"/>
      <c r="H9" s="622"/>
      <c r="I9" s="164"/>
      <c r="J9" s="622">
        <v>8.19999980926514</v>
      </c>
      <c r="K9" s="164" t="s">
        <v>360</v>
      </c>
      <c r="L9" s="622"/>
      <c r="M9" s="164"/>
      <c r="N9" s="622"/>
      <c r="O9" s="164"/>
      <c r="P9" s="622"/>
      <c r="Q9" s="164"/>
      <c r="R9" s="622"/>
      <c r="S9" s="164"/>
      <c r="T9" s="622"/>
      <c r="U9" s="164"/>
      <c r="V9" s="622"/>
      <c r="W9" s="164"/>
      <c r="X9" s="622"/>
      <c r="Y9" s="164"/>
      <c r="Z9" s="622"/>
      <c r="AA9" s="164"/>
      <c r="AB9" s="622"/>
      <c r="AC9" s="164"/>
      <c r="AD9" s="622">
        <v>8.44999980926514</v>
      </c>
      <c r="AE9" s="164" t="s">
        <v>361</v>
      </c>
      <c r="AF9" s="622"/>
      <c r="AG9" s="164"/>
      <c r="AH9" s="622"/>
      <c r="AI9" s="164"/>
      <c r="AJ9" s="622"/>
      <c r="AK9" s="164"/>
      <c r="AL9" s="622"/>
      <c r="AM9" s="164"/>
      <c r="AN9" s="622">
        <v>14.1</v>
      </c>
      <c r="AO9" s="164" t="s">
        <v>362</v>
      </c>
      <c r="AP9" s="622">
        <v>11.2</v>
      </c>
      <c r="AQ9" s="164" t="s">
        <v>362</v>
      </c>
      <c r="AR9" s="622">
        <v>10.5</v>
      </c>
      <c r="AS9" s="164" t="s">
        <v>362</v>
      </c>
      <c r="AT9" s="622">
        <v>8.1</v>
      </c>
      <c r="AU9" s="164" t="s">
        <v>362</v>
      </c>
      <c r="AV9" s="622">
        <v>8.8</v>
      </c>
      <c r="AW9" s="164" t="s">
        <v>362</v>
      </c>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ok</v>
      </c>
      <c r="CM9" s="343"/>
      <c r="CN9" s="343" t="str">
        <f aca="true" t="shared" si="16" ref="CN9:CN16">IF(OR(ISBLANK(AP9),ISBLANK(AR9)),"N/A",IF(ABS(AR9-AP9)&gt;10,"&gt; 10%","ok"))</f>
        <v>ok</v>
      </c>
      <c r="CO9" s="677"/>
      <c r="CP9" s="343" t="str">
        <f aca="true" t="shared" si="17" ref="CP9:CP16">IF(OR(ISBLANK(AR9),ISBLANK(AT9)),"N/A",IF(ABS(AT9-AR9)&gt;10,"&gt; 10%","ok"))</f>
        <v>ok</v>
      </c>
      <c r="CQ9" s="343"/>
      <c r="CR9" s="343" t="str">
        <f aca="true" t="shared" si="18" ref="CR9:CR16">IF(OR(ISBLANK(AT9),ISBLANK(AV9)),"N/A",IF(ABS(AV9-AT9)&gt;10,"&gt; 10%","ok"))</f>
        <v>ok</v>
      </c>
      <c r="CS9" s="343"/>
    </row>
    <row r="10" spans="2:97" ht="18.75" customHeight="1">
      <c r="B10" s="416">
        <v>1885</v>
      </c>
      <c r="C10" s="619">
        <v>2</v>
      </c>
      <c r="D10" s="639" t="s">
        <v>117</v>
      </c>
      <c r="E10" s="619" t="s">
        <v>113</v>
      </c>
      <c r="F10" s="633"/>
      <c r="G10" s="158"/>
      <c r="H10" s="633"/>
      <c r="I10" s="158"/>
      <c r="J10" s="633">
        <v>1.29999995231628</v>
      </c>
      <c r="K10" s="158" t="s">
        <v>360</v>
      </c>
      <c r="L10" s="633"/>
      <c r="M10" s="158"/>
      <c r="N10" s="633"/>
      <c r="O10" s="158"/>
      <c r="P10" s="633"/>
      <c r="Q10" s="158"/>
      <c r="R10" s="633"/>
      <c r="S10" s="158"/>
      <c r="T10" s="633"/>
      <c r="U10" s="158"/>
      <c r="V10" s="633"/>
      <c r="W10" s="158"/>
      <c r="X10" s="633"/>
      <c r="Y10" s="158"/>
      <c r="Z10" s="633"/>
      <c r="AA10" s="158"/>
      <c r="AB10" s="633"/>
      <c r="AC10" s="158"/>
      <c r="AD10" s="633">
        <v>3.09999990463257</v>
      </c>
      <c r="AE10" s="158" t="s">
        <v>361</v>
      </c>
      <c r="AF10" s="633"/>
      <c r="AG10" s="158"/>
      <c r="AH10" s="633"/>
      <c r="AI10" s="158"/>
      <c r="AJ10" s="633"/>
      <c r="AK10" s="158"/>
      <c r="AL10" s="633"/>
      <c r="AM10" s="158"/>
      <c r="AN10" s="633">
        <v>3.3</v>
      </c>
      <c r="AO10" s="164" t="s">
        <v>362</v>
      </c>
      <c r="AP10" s="633">
        <v>4.8</v>
      </c>
      <c r="AQ10" s="164" t="s">
        <v>362</v>
      </c>
      <c r="AR10" s="633">
        <v>4.8</v>
      </c>
      <c r="AS10" s="164" t="s">
        <v>362</v>
      </c>
      <c r="AT10" s="633">
        <v>3.6</v>
      </c>
      <c r="AU10" s="164" t="s">
        <v>362</v>
      </c>
      <c r="AV10" s="633">
        <v>3.5</v>
      </c>
      <c r="AW10" s="164" t="s">
        <v>362</v>
      </c>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ok</v>
      </c>
      <c r="CM10" s="343"/>
      <c r="CN10" s="343" t="str">
        <f t="shared" si="16"/>
        <v>ok</v>
      </c>
      <c r="CO10" s="658"/>
      <c r="CP10" s="343" t="str">
        <f t="shared" si="17"/>
        <v>ok</v>
      </c>
      <c r="CQ10" s="343"/>
      <c r="CR10" s="343" t="str">
        <f t="shared" si="18"/>
        <v>ok</v>
      </c>
      <c r="CS10" s="343"/>
    </row>
    <row r="11" spans="2:97" ht="18.75" customHeight="1">
      <c r="B11" s="416">
        <v>1886</v>
      </c>
      <c r="C11" s="618">
        <v>3</v>
      </c>
      <c r="D11" s="95" t="s">
        <v>118</v>
      </c>
      <c r="E11" s="619" t="s">
        <v>113</v>
      </c>
      <c r="F11" s="633"/>
      <c r="G11" s="158"/>
      <c r="H11" s="633"/>
      <c r="I11" s="158"/>
      <c r="J11" s="633">
        <v>13.1000003814697</v>
      </c>
      <c r="K11" s="158" t="s">
        <v>360</v>
      </c>
      <c r="L11" s="633"/>
      <c r="M11" s="158"/>
      <c r="N11" s="633"/>
      <c r="O11" s="158"/>
      <c r="P11" s="633"/>
      <c r="Q11" s="158"/>
      <c r="R11" s="633"/>
      <c r="S11" s="158"/>
      <c r="T11" s="633"/>
      <c r="U11" s="158"/>
      <c r="V11" s="633"/>
      <c r="W11" s="158"/>
      <c r="X11" s="633"/>
      <c r="Y11" s="158"/>
      <c r="Z11" s="633"/>
      <c r="AA11" s="158"/>
      <c r="AB11" s="633"/>
      <c r="AC11" s="158"/>
      <c r="AD11" s="633">
        <v>13.1800003051758</v>
      </c>
      <c r="AE11" s="158" t="s">
        <v>361</v>
      </c>
      <c r="AF11" s="633"/>
      <c r="AG11" s="158"/>
      <c r="AH11" s="633"/>
      <c r="AI11" s="158"/>
      <c r="AJ11" s="633"/>
      <c r="AK11" s="158"/>
      <c r="AL11" s="633"/>
      <c r="AM11" s="158"/>
      <c r="AN11" s="633">
        <v>23</v>
      </c>
      <c r="AO11" s="164" t="s">
        <v>362</v>
      </c>
      <c r="AP11" s="633">
        <v>23.9</v>
      </c>
      <c r="AQ11" s="164" t="s">
        <v>362</v>
      </c>
      <c r="AR11" s="633">
        <v>24.8</v>
      </c>
      <c r="AS11" s="164" t="s">
        <v>362</v>
      </c>
      <c r="AT11" s="633">
        <v>22.7</v>
      </c>
      <c r="AU11" s="164" t="s">
        <v>362</v>
      </c>
      <c r="AV11" s="633">
        <v>23.9</v>
      </c>
      <c r="AW11" s="164" t="s">
        <v>362</v>
      </c>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ok</v>
      </c>
      <c r="CM11" s="343"/>
      <c r="CN11" s="343" t="str">
        <f t="shared" si="16"/>
        <v>ok</v>
      </c>
      <c r="CO11" s="658"/>
      <c r="CP11" s="343" t="str">
        <f t="shared" si="17"/>
        <v>ok</v>
      </c>
      <c r="CQ11" s="343"/>
      <c r="CR11" s="343" t="str">
        <f t="shared" si="18"/>
        <v>ok</v>
      </c>
      <c r="CS11" s="343"/>
    </row>
    <row r="12" spans="2:97" ht="18.75" customHeight="1">
      <c r="B12" s="416">
        <v>1887</v>
      </c>
      <c r="C12" s="619">
        <v>4</v>
      </c>
      <c r="D12" s="95" t="s">
        <v>119</v>
      </c>
      <c r="E12" s="619" t="s">
        <v>113</v>
      </c>
      <c r="F12" s="633"/>
      <c r="G12" s="158"/>
      <c r="H12" s="633"/>
      <c r="I12" s="158"/>
      <c r="J12" s="633">
        <v>1.5</v>
      </c>
      <c r="K12" s="158" t="s">
        <v>360</v>
      </c>
      <c r="L12" s="633"/>
      <c r="M12" s="158"/>
      <c r="N12" s="633"/>
      <c r="O12" s="158"/>
      <c r="P12" s="633"/>
      <c r="Q12" s="158"/>
      <c r="R12" s="633"/>
      <c r="S12" s="158"/>
      <c r="T12" s="633"/>
      <c r="U12" s="158"/>
      <c r="V12" s="633"/>
      <c r="W12" s="158"/>
      <c r="X12" s="633"/>
      <c r="Y12" s="158"/>
      <c r="Z12" s="633"/>
      <c r="AA12" s="158"/>
      <c r="AB12" s="633"/>
      <c r="AC12" s="158"/>
      <c r="AD12" s="633">
        <v>3.3199999332428</v>
      </c>
      <c r="AE12" s="158" t="s">
        <v>361</v>
      </c>
      <c r="AF12" s="633"/>
      <c r="AG12" s="158"/>
      <c r="AH12" s="633"/>
      <c r="AI12" s="158"/>
      <c r="AJ12" s="633"/>
      <c r="AK12" s="158"/>
      <c r="AL12" s="633"/>
      <c r="AM12" s="158"/>
      <c r="AN12" s="633">
        <v>1.7</v>
      </c>
      <c r="AO12" s="164" t="s">
        <v>362</v>
      </c>
      <c r="AP12" s="633">
        <v>2.6</v>
      </c>
      <c r="AQ12" s="164" t="s">
        <v>362</v>
      </c>
      <c r="AR12" s="633">
        <v>1.5</v>
      </c>
      <c r="AS12" s="164" t="s">
        <v>362</v>
      </c>
      <c r="AT12" s="633">
        <v>1.7</v>
      </c>
      <c r="AU12" s="164" t="s">
        <v>362</v>
      </c>
      <c r="AV12" s="908">
        <v>2</v>
      </c>
      <c r="AW12" s="164" t="s">
        <v>362</v>
      </c>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ok</v>
      </c>
      <c r="CM12" s="343"/>
      <c r="CN12" s="343" t="str">
        <f t="shared" si="16"/>
        <v>ok</v>
      </c>
      <c r="CO12" s="658"/>
      <c r="CP12" s="343" t="str">
        <f t="shared" si="17"/>
        <v>ok</v>
      </c>
      <c r="CQ12" s="343"/>
      <c r="CR12" s="343" t="str">
        <f t="shared" si="18"/>
        <v>ok</v>
      </c>
      <c r="CS12" s="343"/>
    </row>
    <row r="13" spans="1:97" s="1" customFormat="1" ht="18.75" customHeight="1">
      <c r="A13" s="415"/>
      <c r="B13" s="416">
        <v>1888</v>
      </c>
      <c r="C13" s="618">
        <v>5</v>
      </c>
      <c r="D13" s="630" t="s">
        <v>120</v>
      </c>
      <c r="E13" s="619" t="s">
        <v>113</v>
      </c>
      <c r="F13" s="633"/>
      <c r="G13" s="158"/>
      <c r="H13" s="633"/>
      <c r="I13" s="158"/>
      <c r="J13" s="633">
        <v>2.09999990463257</v>
      </c>
      <c r="K13" s="158" t="s">
        <v>360</v>
      </c>
      <c r="L13" s="633"/>
      <c r="M13" s="158"/>
      <c r="N13" s="633"/>
      <c r="O13" s="158"/>
      <c r="P13" s="633"/>
      <c r="Q13" s="158"/>
      <c r="R13" s="633"/>
      <c r="S13" s="158"/>
      <c r="T13" s="633"/>
      <c r="U13" s="158"/>
      <c r="V13" s="633"/>
      <c r="W13" s="158"/>
      <c r="X13" s="633"/>
      <c r="Y13" s="158"/>
      <c r="Z13" s="633"/>
      <c r="AA13" s="158"/>
      <c r="AB13" s="633"/>
      <c r="AC13" s="158"/>
      <c r="AD13" s="633">
        <v>2.75</v>
      </c>
      <c r="AE13" s="158" t="s">
        <v>361</v>
      </c>
      <c r="AF13" s="633"/>
      <c r="AG13" s="158"/>
      <c r="AH13" s="633"/>
      <c r="AI13" s="158"/>
      <c r="AJ13" s="633"/>
      <c r="AK13" s="158"/>
      <c r="AL13" s="633"/>
      <c r="AM13" s="158"/>
      <c r="AN13" s="633">
        <v>1.6</v>
      </c>
      <c r="AO13" s="164" t="s">
        <v>362</v>
      </c>
      <c r="AP13" s="908">
        <v>2</v>
      </c>
      <c r="AQ13" s="164" t="s">
        <v>362</v>
      </c>
      <c r="AR13" s="633">
        <v>2.3</v>
      </c>
      <c r="AS13" s="164" t="s">
        <v>362</v>
      </c>
      <c r="AT13" s="633">
        <v>3.2</v>
      </c>
      <c r="AU13" s="164" t="s">
        <v>362</v>
      </c>
      <c r="AV13" s="633">
        <v>2.4</v>
      </c>
      <c r="AW13" s="164" t="s">
        <v>362</v>
      </c>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ok</v>
      </c>
      <c r="CM13" s="343"/>
      <c r="CN13" s="343" t="str">
        <f t="shared" si="16"/>
        <v>ok</v>
      </c>
      <c r="CO13" s="658"/>
      <c r="CP13" s="343" t="str">
        <f t="shared" si="17"/>
        <v>ok</v>
      </c>
      <c r="CQ13" s="343"/>
      <c r="CR13" s="343" t="str">
        <f t="shared" si="18"/>
        <v>ok</v>
      </c>
      <c r="CS13" s="343"/>
    </row>
    <row r="14" spans="1:97" s="1" customFormat="1" ht="18.75" customHeight="1">
      <c r="A14" s="415"/>
      <c r="B14" s="416">
        <v>2811</v>
      </c>
      <c r="C14" s="619">
        <v>6</v>
      </c>
      <c r="D14" s="630" t="s">
        <v>326</v>
      </c>
      <c r="E14" s="619" t="s">
        <v>113</v>
      </c>
      <c r="F14" s="633"/>
      <c r="G14" s="158"/>
      <c r="H14" s="633"/>
      <c r="I14" s="158"/>
      <c r="J14" s="633">
        <v>10.6000003814697</v>
      </c>
      <c r="K14" s="158" t="s">
        <v>360</v>
      </c>
      <c r="L14" s="633"/>
      <c r="M14" s="158"/>
      <c r="N14" s="633"/>
      <c r="O14" s="158"/>
      <c r="P14" s="633"/>
      <c r="Q14" s="158"/>
      <c r="R14" s="633"/>
      <c r="S14" s="158"/>
      <c r="T14" s="633"/>
      <c r="U14" s="158"/>
      <c r="V14" s="633"/>
      <c r="W14" s="158"/>
      <c r="X14" s="633"/>
      <c r="Y14" s="158"/>
      <c r="Z14" s="633"/>
      <c r="AA14" s="158"/>
      <c r="AB14" s="633"/>
      <c r="AC14" s="158"/>
      <c r="AD14" s="633">
        <v>17.3099994659424</v>
      </c>
      <c r="AE14" s="158" t="s">
        <v>361</v>
      </c>
      <c r="AF14" s="633"/>
      <c r="AG14" s="158"/>
      <c r="AH14" s="633"/>
      <c r="AI14" s="158"/>
      <c r="AJ14" s="633"/>
      <c r="AK14" s="158"/>
      <c r="AL14" s="633"/>
      <c r="AM14" s="158"/>
      <c r="AN14" s="633">
        <v>24.9</v>
      </c>
      <c r="AO14" s="164" t="s">
        <v>362</v>
      </c>
      <c r="AP14" s="633">
        <v>27.7</v>
      </c>
      <c r="AQ14" s="164" t="s">
        <v>362</v>
      </c>
      <c r="AR14" s="633">
        <v>25.8</v>
      </c>
      <c r="AS14" s="164" t="s">
        <v>362</v>
      </c>
      <c r="AT14" s="633">
        <v>26.1</v>
      </c>
      <c r="AU14" s="164" t="s">
        <v>362</v>
      </c>
      <c r="AV14" s="633">
        <v>23.4</v>
      </c>
      <c r="AW14" s="164" t="s">
        <v>362</v>
      </c>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ok</v>
      </c>
      <c r="CM14" s="343"/>
      <c r="CN14" s="343" t="str">
        <f t="shared" si="16"/>
        <v>ok</v>
      </c>
      <c r="CO14" s="658"/>
      <c r="CP14" s="343" t="str">
        <f t="shared" si="17"/>
        <v>ok</v>
      </c>
      <c r="CQ14" s="343"/>
      <c r="CR14" s="343" t="str">
        <f t="shared" si="18"/>
        <v>ok</v>
      </c>
      <c r="CS14" s="343"/>
    </row>
    <row r="15" spans="1:97" ht="18.75" customHeight="1">
      <c r="A15" s="415" t="s">
        <v>114</v>
      </c>
      <c r="B15" s="416">
        <v>1889</v>
      </c>
      <c r="C15" s="619">
        <v>7</v>
      </c>
      <c r="D15" s="630" t="s">
        <v>327</v>
      </c>
      <c r="E15" s="619" t="s">
        <v>113</v>
      </c>
      <c r="F15" s="633"/>
      <c r="G15" s="158"/>
      <c r="H15" s="633"/>
      <c r="I15" s="158"/>
      <c r="J15" s="633">
        <v>63.2000007629395</v>
      </c>
      <c r="K15" s="158" t="s">
        <v>360</v>
      </c>
      <c r="L15" s="633"/>
      <c r="M15" s="158"/>
      <c r="N15" s="633"/>
      <c r="O15" s="158"/>
      <c r="P15" s="633"/>
      <c r="Q15" s="158"/>
      <c r="R15" s="633"/>
      <c r="S15" s="158"/>
      <c r="T15" s="633"/>
      <c r="U15" s="158"/>
      <c r="V15" s="633"/>
      <c r="W15" s="158"/>
      <c r="X15" s="633"/>
      <c r="Y15" s="158"/>
      <c r="Z15" s="633"/>
      <c r="AA15" s="158"/>
      <c r="AB15" s="633"/>
      <c r="AC15" s="158"/>
      <c r="AD15" s="633">
        <v>51.9300003051758</v>
      </c>
      <c r="AE15" s="158" t="s">
        <v>361</v>
      </c>
      <c r="AF15" s="633"/>
      <c r="AG15" s="158"/>
      <c r="AH15" s="633"/>
      <c r="AI15" s="158"/>
      <c r="AJ15" s="633"/>
      <c r="AK15" s="158"/>
      <c r="AL15" s="633"/>
      <c r="AM15" s="158"/>
      <c r="AN15" s="633">
        <v>31.4</v>
      </c>
      <c r="AO15" s="164" t="s">
        <v>362</v>
      </c>
      <c r="AP15" s="633">
        <v>27.8</v>
      </c>
      <c r="AQ15" s="164" t="s">
        <v>362</v>
      </c>
      <c r="AR15" s="633">
        <v>30.3</v>
      </c>
      <c r="AS15" s="164" t="s">
        <v>362</v>
      </c>
      <c r="AT15" s="633">
        <v>34.6</v>
      </c>
      <c r="AU15" s="164" t="s">
        <v>362</v>
      </c>
      <c r="AV15" s="908">
        <v>36</v>
      </c>
      <c r="AW15" s="164" t="s">
        <v>362</v>
      </c>
      <c r="AX15" s="64"/>
      <c r="AY15" s="406">
        <v>7</v>
      </c>
      <c r="AZ15" s="905"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ok</v>
      </c>
      <c r="CM15" s="343"/>
      <c r="CN15" s="343" t="str">
        <f t="shared" si="16"/>
        <v>ok</v>
      </c>
      <c r="CO15" s="658"/>
      <c r="CP15" s="343" t="str">
        <f t="shared" si="17"/>
        <v>ok</v>
      </c>
      <c r="CQ15" s="343"/>
      <c r="CR15" s="343" t="str">
        <f t="shared" si="18"/>
        <v>ok</v>
      </c>
      <c r="CS15" s="343"/>
    </row>
    <row r="16" spans="1:97" s="1" customFormat="1" ht="18.75" customHeight="1">
      <c r="A16" s="415"/>
      <c r="B16" s="416">
        <v>1890</v>
      </c>
      <c r="C16" s="637">
        <v>8</v>
      </c>
      <c r="D16" s="855" t="s">
        <v>328</v>
      </c>
      <c r="E16" s="619" t="s">
        <v>113</v>
      </c>
      <c r="F16" s="633"/>
      <c r="G16" s="158"/>
      <c r="H16" s="633"/>
      <c r="I16" s="158"/>
      <c r="J16" s="633">
        <v>63.2000007629395</v>
      </c>
      <c r="K16" s="158" t="s">
        <v>360</v>
      </c>
      <c r="L16" s="633"/>
      <c r="M16" s="158"/>
      <c r="N16" s="633"/>
      <c r="O16" s="158"/>
      <c r="P16" s="633"/>
      <c r="Q16" s="158"/>
      <c r="R16" s="633"/>
      <c r="S16" s="158"/>
      <c r="T16" s="633"/>
      <c r="U16" s="158"/>
      <c r="V16" s="633"/>
      <c r="W16" s="158"/>
      <c r="X16" s="633"/>
      <c r="Y16" s="158"/>
      <c r="Z16" s="633"/>
      <c r="AA16" s="158"/>
      <c r="AB16" s="633"/>
      <c r="AC16" s="158"/>
      <c r="AD16" s="633">
        <v>51.9300003051758</v>
      </c>
      <c r="AE16" s="158" t="s">
        <v>361</v>
      </c>
      <c r="AF16" s="633"/>
      <c r="AG16" s="158"/>
      <c r="AH16" s="633"/>
      <c r="AI16" s="158"/>
      <c r="AJ16" s="633"/>
      <c r="AK16" s="158"/>
      <c r="AL16" s="633"/>
      <c r="AM16" s="158"/>
      <c r="AN16" s="633">
        <v>31.4</v>
      </c>
      <c r="AO16" s="164" t="s">
        <v>362</v>
      </c>
      <c r="AP16" s="633">
        <v>27.8</v>
      </c>
      <c r="AQ16" s="164" t="s">
        <v>362</v>
      </c>
      <c r="AR16" s="633">
        <v>30.3</v>
      </c>
      <c r="AS16" s="164" t="s">
        <v>362</v>
      </c>
      <c r="AT16" s="633">
        <v>34.6</v>
      </c>
      <c r="AU16" s="164" t="s">
        <v>362</v>
      </c>
      <c r="AV16" s="908">
        <v>36</v>
      </c>
      <c r="AW16" s="164" t="s">
        <v>362</v>
      </c>
      <c r="AX16" s="64"/>
      <c r="AY16" s="406">
        <v>8</v>
      </c>
      <c r="AZ16" s="906"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ok</v>
      </c>
      <c r="CM16" s="343"/>
      <c r="CN16" s="343" t="str">
        <f t="shared" si="16"/>
        <v>ok</v>
      </c>
      <c r="CO16" s="658"/>
      <c r="CP16" s="343" t="str">
        <f t="shared" si="17"/>
        <v>ok</v>
      </c>
      <c r="CQ16" s="343"/>
      <c r="CR16" s="343" t="str">
        <f t="shared" si="18"/>
        <v>ok</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77" t="s">
        <v>23</v>
      </c>
      <c r="E19" s="977"/>
      <c r="F19" s="977"/>
      <c r="G19" s="977"/>
      <c r="H19" s="977"/>
      <c r="I19" s="977"/>
      <c r="J19" s="977"/>
      <c r="K19" s="977"/>
      <c r="L19" s="977"/>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80"/>
      <c r="AS19" s="980"/>
      <c r="AT19" s="980"/>
      <c r="AU19" s="980"/>
      <c r="AV19" s="980"/>
      <c r="AW19" s="980"/>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70" t="s">
        <v>213</v>
      </c>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0"/>
      <c r="AS20" s="970"/>
      <c r="AT20" s="970"/>
      <c r="AU20" s="970"/>
      <c r="AV20" s="519"/>
      <c r="AW20" s="519"/>
      <c r="AX20" s="362"/>
      <c r="AY20" s="454">
        <v>9</v>
      </c>
      <c r="AZ20" s="455" t="s">
        <v>195</v>
      </c>
      <c r="BA20" s="205" t="s">
        <v>113</v>
      </c>
      <c r="BB20" s="678">
        <f>F9+F10+F11+F12+F13+F14+F15</f>
        <v>0</v>
      </c>
      <c r="BC20" s="678"/>
      <c r="BD20" s="678">
        <f>H9+H10+H11+H12+H13+H14+H15</f>
        <v>0</v>
      </c>
      <c r="BE20" s="678"/>
      <c r="BF20" s="678">
        <f>J9+J10+J11+J12+J13+J14+J15</f>
        <v>100.0000011920929</v>
      </c>
      <c r="BG20" s="678"/>
      <c r="BH20" s="678">
        <f>L9+L10+L11+L12+L13+L14+L15</f>
        <v>0</v>
      </c>
      <c r="BI20" s="678"/>
      <c r="BJ20" s="678">
        <f>N9+N10+N11+N12+N13+N14+N15</f>
        <v>0</v>
      </c>
      <c r="BK20" s="678"/>
      <c r="BL20" s="678">
        <f>P9+P10+P11+P12+P13+P14+P15</f>
        <v>0</v>
      </c>
      <c r="BM20" s="678"/>
      <c r="BN20" s="678">
        <f>R9+R10+R11+R12+R13+R14+R15</f>
        <v>0</v>
      </c>
      <c r="BO20" s="678"/>
      <c r="BP20" s="678">
        <f>T9+T10+T11+T12+T13+T14+T15</f>
        <v>0</v>
      </c>
      <c r="BQ20" s="678"/>
      <c r="BR20" s="678">
        <f>V9+V10+V11+V12+V13+V14+V15</f>
        <v>0</v>
      </c>
      <c r="BS20" s="678"/>
      <c r="BT20" s="678">
        <f>X9+X10+X11+X12+X13+X14+X15</f>
        <v>0</v>
      </c>
      <c r="BU20" s="678"/>
      <c r="BV20" s="678">
        <f>Z9+Z10+Z11+Z12+Z13+Z14+Z15</f>
        <v>0</v>
      </c>
      <c r="BW20" s="678"/>
      <c r="BX20" s="678">
        <f>AB9+AB10+AB11+AB12+AB13+AB14+AB15</f>
        <v>0</v>
      </c>
      <c r="BY20" s="678"/>
      <c r="BZ20" s="678">
        <f>AD9+AD10+AD11+AD12+AD13+AD14+AD15</f>
        <v>100.0399997234345</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100</v>
      </c>
      <c r="CK20" s="678"/>
      <c r="CL20" s="678">
        <f>AP9+AP10+AP11+AP12+AP13+AP14+AP15</f>
        <v>100</v>
      </c>
      <c r="CM20" s="678"/>
      <c r="CN20" s="678">
        <f>AR9+AR10+AR11+AR12+AR13+AR14+AR15</f>
        <v>100</v>
      </c>
      <c r="CO20" s="679"/>
      <c r="CP20" s="678">
        <f>AT9+AT10+AT11+AT12+AT13+AT14+AT15</f>
        <v>100</v>
      </c>
      <c r="CQ20" s="678"/>
      <c r="CR20" s="678">
        <f>AV9+AV10+AV11+AV12+AV13+AV14+AV15</f>
        <v>100</v>
      </c>
      <c r="CS20" s="678"/>
      <c r="CT20" s="2"/>
      <c r="CU20" s="2"/>
      <c r="CV20" s="2"/>
      <c r="CW20" s="2"/>
      <c r="CX20" s="2"/>
      <c r="CY20" s="2"/>
      <c r="CZ20" s="2"/>
      <c r="DA20" s="2"/>
      <c r="DB20" s="2"/>
      <c r="DC20" s="2"/>
      <c r="DD20" s="2"/>
      <c r="DE20" s="2"/>
      <c r="DF20" s="2"/>
      <c r="DG20" s="2"/>
    </row>
    <row r="21" spans="1:97" ht="11.25" customHeight="1">
      <c r="A21" s="365"/>
      <c r="C21" s="239"/>
      <c r="D21" s="966"/>
      <c r="E21" s="966"/>
      <c r="F21" s="966"/>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227"/>
      <c r="AS21" s="227"/>
      <c r="AT21" s="227"/>
      <c r="AU21" s="227"/>
      <c r="AV21" s="227"/>
      <c r="AW21" s="227"/>
      <c r="AX21"/>
      <c r="AY21" s="457" t="s">
        <v>188</v>
      </c>
      <c r="AZ21" s="456" t="s">
        <v>359</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ok</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ok</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ok</v>
      </c>
      <c r="CK21" s="414"/>
      <c r="CL21" s="414" t="str">
        <f>IF(OR(ISBLANK(AP9),ISBLANK(AP10),ISBLANK(AP11),ISBLANK(AP12),ISBLANK(AP13),ISBLANK(AP14),ISBLANK(AP15)),"N/A",IF(ROUND(CL20,0)=100,"ok","&lt;&gt;"))</f>
        <v>ok</v>
      </c>
      <c r="CM21" s="414"/>
      <c r="CN21" s="414" t="str">
        <f>IF(OR(ISBLANK(AR9),ISBLANK(AR10),ISBLANK(AR11),ISBLANK(AR12),ISBLANK(AR13),ISBLANK(AR14),ISBLANK(AR15)),"N/A",IF(ROUND(CN20,0)=100,"ok","&lt;&gt;"))</f>
        <v>ok</v>
      </c>
      <c r="CO21" s="414"/>
      <c r="CP21" s="414" t="str">
        <f>IF(OR(ISBLANK(AT9),ISBLANK(AT10),ISBLANK(AT11),ISBLANK(AT12),ISBLANK(AT13),ISBLANK(AT14),ISBLANK(AT15)),"N/A",IF(ROUND(CP20,0)=100,"ok","&lt;&gt;"))</f>
        <v>ok</v>
      </c>
      <c r="CQ21" s="414"/>
      <c r="CR21" s="414" t="str">
        <f>IF(OR(ISBLANK(AV9),ISBLANK(AV10),ISBLANK(AV11),ISBLANK(AV12),ISBLANK(AV13),ISBLANK(AV14),ISBLANK(AV15)),"N/A",IF(ROUND(CR20,0)=100,"ok","&lt;&gt;"))</f>
        <v>ok</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1" t="s">
        <v>109</v>
      </c>
      <c r="D25" s="1018" t="s">
        <v>110</v>
      </c>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1019"/>
      <c r="AW25" s="1019"/>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1</v>
      </c>
      <c r="B26" s="589">
        <v>4251</v>
      </c>
      <c r="C26" s="812" t="s">
        <v>360</v>
      </c>
      <c r="D26" s="1020" t="s">
        <v>375</v>
      </c>
      <c r="E26" s="1021"/>
      <c r="F26" s="1021"/>
      <c r="G26" s="1021"/>
      <c r="H26" s="1021"/>
      <c r="I26" s="1021"/>
      <c r="J26" s="1021"/>
      <c r="K26" s="1021"/>
      <c r="L26" s="1021"/>
      <c r="M26" s="1021"/>
      <c r="N26" s="1021"/>
      <c r="O26" s="1021"/>
      <c r="P26" s="1021"/>
      <c r="Q26" s="1021"/>
      <c r="R26" s="1021"/>
      <c r="S26" s="1021"/>
      <c r="T26" s="1021"/>
      <c r="U26" s="1021"/>
      <c r="V26" s="1021"/>
      <c r="W26" s="1021"/>
      <c r="X26" s="1021"/>
      <c r="Y26" s="1021"/>
      <c r="Z26" s="1021"/>
      <c r="AA26" s="1021"/>
      <c r="AB26" s="1021"/>
      <c r="AC26" s="1021"/>
      <c r="AD26" s="1021"/>
      <c r="AE26" s="1021"/>
      <c r="AF26" s="1021"/>
      <c r="AG26" s="1021"/>
      <c r="AH26" s="1021"/>
      <c r="AI26" s="1021"/>
      <c r="AJ26" s="1021"/>
      <c r="AK26" s="1021"/>
      <c r="AL26" s="1021"/>
      <c r="AM26" s="1021"/>
      <c r="AN26" s="1021"/>
      <c r="AO26" s="1021"/>
      <c r="AP26" s="1021"/>
      <c r="AQ26" s="1021"/>
      <c r="AR26" s="1021"/>
      <c r="AS26" s="1021"/>
      <c r="AT26" s="1021"/>
      <c r="AU26" s="1021"/>
      <c r="AV26" s="1021"/>
      <c r="AW26" s="1021"/>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v>0</v>
      </c>
      <c r="B27" s="589">
        <v>5648</v>
      </c>
      <c r="C27" s="813" t="s">
        <v>361</v>
      </c>
      <c r="D27" s="1012" t="s">
        <v>369</v>
      </c>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56"/>
      <c r="AR27" s="956"/>
      <c r="AS27" s="956"/>
      <c r="AT27" s="956"/>
      <c r="AU27" s="956"/>
      <c r="AV27" s="956"/>
      <c r="AW27" s="956"/>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v>1</v>
      </c>
      <c r="B28" s="589">
        <v>-1</v>
      </c>
      <c r="C28" s="813" t="s">
        <v>362</v>
      </c>
      <c r="D28" s="1012" t="s">
        <v>382</v>
      </c>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3"/>
      <c r="D29" s="1012"/>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3"/>
      <c r="D30" s="1012"/>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956"/>
      <c r="AT30" s="956"/>
      <c r="AU30" s="956"/>
      <c r="AV30" s="956"/>
      <c r="AW30" s="956"/>
      <c r="AX30" s="2"/>
      <c r="AY30" s="1003"/>
      <c r="AZ30" s="1003"/>
      <c r="BA30" s="1003"/>
      <c r="BB30" s="1003"/>
      <c r="BC30" s="1003"/>
      <c r="BD30" s="1003"/>
      <c r="BE30" s="1003"/>
      <c r="BF30" s="1003"/>
      <c r="BG30" s="1003"/>
      <c r="BH30" s="1003"/>
      <c r="BI30" s="1003"/>
      <c r="BJ30" s="1003"/>
      <c r="BK30" s="1003"/>
      <c r="BL30" s="1003"/>
      <c r="BM30" s="1003"/>
      <c r="BN30" s="1003"/>
      <c r="BO30" s="1003"/>
      <c r="BP30" s="1003"/>
      <c r="BQ30" s="1003"/>
      <c r="BR30" s="1003"/>
      <c r="BS30" s="1003"/>
      <c r="BT30" s="1003"/>
      <c r="BU30" s="1003"/>
      <c r="BV30" s="1003"/>
      <c r="BW30" s="1003"/>
      <c r="BX30" s="1003"/>
      <c r="BY30" s="1003"/>
      <c r="BZ30" s="1003"/>
      <c r="CA30" s="1003"/>
      <c r="CB30" s="1003"/>
      <c r="CC30" s="1003"/>
      <c r="CD30" s="1003"/>
      <c r="CE30" s="1003"/>
      <c r="CF30" s="1003"/>
      <c r="CG30" s="1003"/>
      <c r="CH30" s="1003"/>
      <c r="CI30" s="1003"/>
      <c r="CJ30" s="247"/>
      <c r="CN30" s="252"/>
      <c r="CO30" s="252"/>
      <c r="CP30" s="247"/>
      <c r="CR30" s="252"/>
      <c r="CS30" s="252"/>
    </row>
    <row r="31" spans="1:97" ht="16.5" customHeight="1">
      <c r="A31" s="365"/>
      <c r="B31" s="589"/>
      <c r="C31" s="813"/>
      <c r="D31" s="1012"/>
      <c r="E31" s="956"/>
      <c r="F31" s="956"/>
      <c r="G31" s="956"/>
      <c r="H31" s="956"/>
      <c r="I31" s="956"/>
      <c r="J31" s="956"/>
      <c r="K31" s="956"/>
      <c r="L31" s="956"/>
      <c r="M31" s="956"/>
      <c r="N31" s="956"/>
      <c r="O31" s="956"/>
      <c r="P31" s="956"/>
      <c r="Q31" s="956"/>
      <c r="R31" s="956"/>
      <c r="S31" s="956"/>
      <c r="T31" s="956"/>
      <c r="U31" s="956"/>
      <c r="V31" s="956"/>
      <c r="W31" s="956"/>
      <c r="X31" s="956"/>
      <c r="Y31" s="956"/>
      <c r="Z31" s="956"/>
      <c r="AA31" s="956"/>
      <c r="AB31" s="956"/>
      <c r="AC31" s="956"/>
      <c r="AD31" s="956"/>
      <c r="AE31" s="956"/>
      <c r="AF31" s="956"/>
      <c r="AG31" s="956"/>
      <c r="AH31" s="956"/>
      <c r="AI31" s="956"/>
      <c r="AJ31" s="956"/>
      <c r="AK31" s="956"/>
      <c r="AL31" s="956"/>
      <c r="AM31" s="956"/>
      <c r="AN31" s="956"/>
      <c r="AO31" s="956"/>
      <c r="AP31" s="956"/>
      <c r="AQ31" s="956"/>
      <c r="AR31" s="956"/>
      <c r="AS31" s="956"/>
      <c r="AT31" s="956"/>
      <c r="AU31" s="956"/>
      <c r="AV31" s="956"/>
      <c r="AW31" s="956"/>
      <c r="AX31" s="2"/>
      <c r="AY31" s="1003"/>
      <c r="AZ31" s="1003"/>
      <c r="BA31" s="1003"/>
      <c r="BB31" s="1003"/>
      <c r="BC31" s="1003"/>
      <c r="BD31" s="1003"/>
      <c r="BE31" s="1003"/>
      <c r="BF31" s="1003"/>
      <c r="BG31" s="1003"/>
      <c r="BH31" s="1003"/>
      <c r="BI31" s="1003"/>
      <c r="BJ31" s="1003"/>
      <c r="BK31" s="1003"/>
      <c r="BL31" s="1003"/>
      <c r="BM31" s="1003"/>
      <c r="BN31" s="1003"/>
      <c r="BO31" s="1003"/>
      <c r="BP31" s="1003"/>
      <c r="BQ31" s="1003"/>
      <c r="BR31" s="1003"/>
      <c r="BS31" s="1003"/>
      <c r="BT31" s="1003"/>
      <c r="BU31" s="1003"/>
      <c r="BV31" s="1003"/>
      <c r="BW31" s="1003"/>
      <c r="BX31" s="1003"/>
      <c r="BY31" s="1003"/>
      <c r="BZ31" s="1003"/>
      <c r="CA31" s="1003"/>
      <c r="CB31" s="1003"/>
      <c r="CC31" s="1003"/>
      <c r="CD31" s="1003"/>
      <c r="CE31" s="1003"/>
      <c r="CF31" s="1003"/>
      <c r="CG31" s="1003"/>
      <c r="CH31" s="1003"/>
      <c r="CI31" s="1003"/>
      <c r="CJ31" s="247"/>
      <c r="CN31" s="252"/>
      <c r="CO31" s="252"/>
      <c r="CP31" s="247"/>
      <c r="CR31" s="252"/>
      <c r="CS31" s="252"/>
    </row>
    <row r="32" spans="1:97" ht="16.5" customHeight="1">
      <c r="A32" s="365"/>
      <c r="B32" s="589"/>
      <c r="C32" s="813"/>
      <c r="D32" s="1012"/>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956"/>
      <c r="AM32" s="956"/>
      <c r="AN32" s="956"/>
      <c r="AO32" s="956"/>
      <c r="AP32" s="956"/>
      <c r="AQ32" s="956"/>
      <c r="AR32" s="956"/>
      <c r="AS32" s="956"/>
      <c r="AT32" s="956"/>
      <c r="AU32" s="956"/>
      <c r="AV32" s="956"/>
      <c r="AW32" s="956"/>
      <c r="AX32" s="2"/>
      <c r="AY32" s="1003"/>
      <c r="AZ32" s="1003"/>
      <c r="BA32" s="1003"/>
      <c r="BB32" s="1003"/>
      <c r="BC32" s="1003"/>
      <c r="BD32" s="1003"/>
      <c r="BE32" s="1003"/>
      <c r="BF32" s="1003"/>
      <c r="BG32" s="1003"/>
      <c r="BH32" s="1003"/>
      <c r="BI32" s="1003"/>
      <c r="BJ32" s="1003"/>
      <c r="BK32" s="1003"/>
      <c r="BL32" s="1003"/>
      <c r="BM32" s="1003"/>
      <c r="BN32" s="1003"/>
      <c r="BO32" s="1003"/>
      <c r="BP32" s="1003"/>
      <c r="BQ32" s="1003"/>
      <c r="BR32" s="1003"/>
      <c r="BS32" s="1003"/>
      <c r="BT32" s="1003"/>
      <c r="BU32" s="1003"/>
      <c r="BV32" s="1003"/>
      <c r="BW32" s="1003"/>
      <c r="BX32" s="1003"/>
      <c r="BY32" s="1003"/>
      <c r="BZ32" s="1003"/>
      <c r="CA32" s="1003"/>
      <c r="CB32" s="1003"/>
      <c r="CC32" s="1003"/>
      <c r="CD32" s="1003"/>
      <c r="CE32" s="1003"/>
      <c r="CF32" s="1003"/>
      <c r="CG32" s="1003"/>
      <c r="CH32" s="1003"/>
      <c r="CI32" s="1003"/>
      <c r="CJ32" s="247"/>
      <c r="CN32" s="252"/>
      <c r="CO32" s="252"/>
      <c r="CP32" s="247"/>
      <c r="CR32" s="252"/>
      <c r="CS32" s="252"/>
    </row>
    <row r="33" spans="1:97" ht="16.5" customHeight="1">
      <c r="A33" s="365"/>
      <c r="B33" s="589"/>
      <c r="C33" s="813"/>
      <c r="D33" s="1012"/>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6"/>
      <c r="AR33" s="956"/>
      <c r="AS33" s="956"/>
      <c r="AT33" s="956"/>
      <c r="AU33" s="956"/>
      <c r="AV33" s="956"/>
      <c r="AW33" s="956"/>
      <c r="AX33" s="2"/>
      <c r="AY33" s="1003"/>
      <c r="AZ33" s="1003"/>
      <c r="BA33" s="1003"/>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1003"/>
      <c r="BX33" s="1003"/>
      <c r="BY33" s="1003"/>
      <c r="BZ33" s="1003"/>
      <c r="CA33" s="1003"/>
      <c r="CB33" s="1003"/>
      <c r="CC33" s="1003"/>
      <c r="CD33" s="1003"/>
      <c r="CE33" s="1003"/>
      <c r="CF33" s="1003"/>
      <c r="CG33" s="1003"/>
      <c r="CH33" s="1003"/>
      <c r="CI33" s="1003"/>
      <c r="CJ33" s="247"/>
      <c r="CN33" s="252"/>
      <c r="CO33" s="252"/>
      <c r="CP33" s="247"/>
      <c r="CR33" s="252"/>
      <c r="CS33" s="252"/>
    </row>
    <row r="34" spans="1:97" ht="16.5" customHeight="1">
      <c r="A34" s="365"/>
      <c r="B34" s="589"/>
      <c r="C34" s="813"/>
      <c r="D34" s="1012"/>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6"/>
      <c r="AO34" s="956"/>
      <c r="AP34" s="956"/>
      <c r="AQ34" s="956"/>
      <c r="AR34" s="956"/>
      <c r="AS34" s="956"/>
      <c r="AT34" s="956"/>
      <c r="AU34" s="956"/>
      <c r="AV34" s="956"/>
      <c r="AW34" s="956"/>
      <c r="AX34" s="2"/>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1003"/>
      <c r="BX34" s="1003"/>
      <c r="BY34" s="1003"/>
      <c r="BZ34" s="1003"/>
      <c r="CA34" s="1003"/>
      <c r="CB34" s="1003"/>
      <c r="CC34" s="1003"/>
      <c r="CD34" s="1003"/>
      <c r="CE34" s="1003"/>
      <c r="CF34" s="1003"/>
      <c r="CG34" s="1003"/>
      <c r="CH34" s="1003"/>
      <c r="CI34" s="1003"/>
      <c r="CJ34" s="247"/>
      <c r="CN34" s="252"/>
      <c r="CO34" s="252"/>
      <c r="CP34" s="247"/>
      <c r="CR34" s="252"/>
      <c r="CS34" s="252"/>
    </row>
    <row r="35" spans="1:97" ht="16.5" customHeight="1">
      <c r="A35" s="365"/>
      <c r="B35" s="589"/>
      <c r="C35" s="813"/>
      <c r="D35" s="1012"/>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2"/>
      <c r="AY35" s="1003"/>
      <c r="AZ35" s="1003"/>
      <c r="BA35" s="1003"/>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1003"/>
      <c r="BX35" s="1003"/>
      <c r="BY35" s="1003"/>
      <c r="BZ35" s="1003"/>
      <c r="CA35" s="1003"/>
      <c r="CB35" s="1003"/>
      <c r="CC35" s="1003"/>
      <c r="CD35" s="1003"/>
      <c r="CE35" s="1003"/>
      <c r="CF35" s="1003"/>
      <c r="CG35" s="1003"/>
      <c r="CH35" s="1003"/>
      <c r="CI35" s="1003"/>
      <c r="CJ35" s="247"/>
      <c r="CN35" s="252"/>
      <c r="CO35" s="252"/>
      <c r="CP35" s="247"/>
      <c r="CR35" s="252"/>
      <c r="CS35" s="252"/>
    </row>
    <row r="36" spans="1:97" ht="16.5" customHeight="1">
      <c r="A36" s="365"/>
      <c r="B36" s="589"/>
      <c r="C36" s="813"/>
      <c r="D36" s="1012"/>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2"/>
      <c r="AY36" s="1003"/>
      <c r="AZ36" s="1003"/>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1003"/>
      <c r="BX36" s="1003"/>
      <c r="BY36" s="1003"/>
      <c r="BZ36" s="1003"/>
      <c r="CA36" s="1003"/>
      <c r="CB36" s="1003"/>
      <c r="CC36" s="1003"/>
      <c r="CD36" s="1003"/>
      <c r="CE36" s="1003"/>
      <c r="CF36" s="1003"/>
      <c r="CG36" s="1003"/>
      <c r="CH36" s="1003"/>
      <c r="CI36" s="1003"/>
      <c r="CJ36" s="247"/>
      <c r="CN36" s="252"/>
      <c r="CO36" s="252"/>
      <c r="CP36" s="247"/>
      <c r="CR36" s="252"/>
      <c r="CS36" s="252"/>
    </row>
    <row r="37" spans="1:97" ht="16.5" customHeight="1">
      <c r="A37" s="365"/>
      <c r="B37" s="589"/>
      <c r="C37" s="813"/>
      <c r="D37" s="1012"/>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956"/>
      <c r="AT37" s="956"/>
      <c r="AU37" s="956"/>
      <c r="AV37" s="956"/>
      <c r="AW37" s="956"/>
      <c r="AX37" s="2"/>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1003"/>
      <c r="CE37" s="1003"/>
      <c r="CF37" s="1003"/>
      <c r="CG37" s="1003"/>
      <c r="CH37" s="1003"/>
      <c r="CI37" s="1003"/>
      <c r="CJ37" s="247"/>
      <c r="CN37" s="252"/>
      <c r="CO37" s="252"/>
      <c r="CP37" s="247"/>
      <c r="CR37" s="252"/>
      <c r="CS37" s="252"/>
    </row>
    <row r="38" spans="1:97" ht="16.5" customHeight="1">
      <c r="A38" s="365"/>
      <c r="B38" s="589"/>
      <c r="C38" s="813"/>
      <c r="D38" s="1012"/>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956"/>
      <c r="AT38" s="956"/>
      <c r="AU38" s="956"/>
      <c r="AV38" s="956"/>
      <c r="AW38" s="956"/>
      <c r="AX38" s="2"/>
      <c r="AY38" s="1003"/>
      <c r="AZ38" s="1003"/>
      <c r="BA38" s="1003"/>
      <c r="BB38" s="1003"/>
      <c r="BC38" s="1003"/>
      <c r="BD38" s="1003"/>
      <c r="BE38" s="1003"/>
      <c r="BF38" s="1003"/>
      <c r="BG38" s="1003"/>
      <c r="BH38" s="1003"/>
      <c r="BI38" s="1003"/>
      <c r="BJ38" s="1003"/>
      <c r="BK38" s="1003"/>
      <c r="BL38" s="1003"/>
      <c r="BM38" s="1003"/>
      <c r="BN38" s="1003"/>
      <c r="BO38" s="1003"/>
      <c r="BP38" s="1003"/>
      <c r="BQ38" s="1003"/>
      <c r="BR38" s="1003"/>
      <c r="BS38" s="1003"/>
      <c r="BT38" s="1003"/>
      <c r="BU38" s="1003"/>
      <c r="BV38" s="1003"/>
      <c r="BW38" s="1003"/>
      <c r="BX38" s="1003"/>
      <c r="BY38" s="1003"/>
      <c r="BZ38" s="1003"/>
      <c r="CA38" s="1003"/>
      <c r="CB38" s="1003"/>
      <c r="CC38" s="1003"/>
      <c r="CD38" s="1003"/>
      <c r="CE38" s="1003"/>
      <c r="CF38" s="1003"/>
      <c r="CG38" s="1003"/>
      <c r="CH38" s="1003"/>
      <c r="CI38" s="1003"/>
      <c r="CJ38" s="247"/>
      <c r="CN38" s="252"/>
      <c r="CO38" s="252"/>
      <c r="CP38" s="247"/>
      <c r="CR38" s="252"/>
      <c r="CS38" s="252"/>
    </row>
    <row r="39" spans="1:97" ht="16.5" customHeight="1">
      <c r="A39" s="365"/>
      <c r="B39" s="589"/>
      <c r="C39" s="813"/>
      <c r="D39" s="1012"/>
      <c r="E39" s="956"/>
      <c r="F39" s="956"/>
      <c r="G39" s="956"/>
      <c r="H39" s="956"/>
      <c r="I39" s="956"/>
      <c r="J39" s="956"/>
      <c r="K39" s="956"/>
      <c r="L39" s="956"/>
      <c r="M39" s="956"/>
      <c r="N39" s="956"/>
      <c r="O39" s="956"/>
      <c r="P39" s="956"/>
      <c r="Q39" s="956"/>
      <c r="R39" s="956"/>
      <c r="S39" s="956"/>
      <c r="T39" s="956"/>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956"/>
      <c r="AT39" s="956"/>
      <c r="AU39" s="956"/>
      <c r="AV39" s="956"/>
      <c r="AW39" s="956"/>
      <c r="AX39" s="2"/>
      <c r="AY39" s="1003"/>
      <c r="AZ39" s="1003"/>
      <c r="BA39" s="1003"/>
      <c r="BB39" s="1003"/>
      <c r="BC39" s="1003"/>
      <c r="BD39" s="1003"/>
      <c r="BE39" s="1003"/>
      <c r="BF39" s="1003"/>
      <c r="BG39" s="1003"/>
      <c r="BH39" s="1003"/>
      <c r="BI39" s="1003"/>
      <c r="BJ39" s="1003"/>
      <c r="BK39" s="1003"/>
      <c r="BL39" s="1003"/>
      <c r="BM39" s="1003"/>
      <c r="BN39" s="1003"/>
      <c r="BO39" s="1003"/>
      <c r="BP39" s="1003"/>
      <c r="BQ39" s="1003"/>
      <c r="BR39" s="1003"/>
      <c r="BS39" s="1003"/>
      <c r="BT39" s="1003"/>
      <c r="BU39" s="1003"/>
      <c r="BV39" s="1003"/>
      <c r="BW39" s="1003"/>
      <c r="BX39" s="1003"/>
      <c r="BY39" s="1003"/>
      <c r="BZ39" s="1003"/>
      <c r="CA39" s="1003"/>
      <c r="CB39" s="1003"/>
      <c r="CC39" s="1003"/>
      <c r="CD39" s="1003"/>
      <c r="CE39" s="1003"/>
      <c r="CF39" s="1003"/>
      <c r="CG39" s="1003"/>
      <c r="CH39" s="1003"/>
      <c r="CI39" s="1003"/>
      <c r="CJ39" s="247"/>
      <c r="CN39" s="252"/>
      <c r="CO39" s="252"/>
      <c r="CP39" s="247"/>
      <c r="CR39" s="252"/>
      <c r="CS39" s="252"/>
    </row>
    <row r="40" spans="1:97" ht="16.5" customHeight="1">
      <c r="A40" s="365"/>
      <c r="B40" s="589"/>
      <c r="C40" s="813"/>
      <c r="D40" s="1012"/>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956"/>
      <c r="AT40" s="956"/>
      <c r="AU40" s="956"/>
      <c r="AV40" s="956"/>
      <c r="AW40" s="956"/>
      <c r="AX40" s="2"/>
      <c r="AY40" s="1003"/>
      <c r="AZ40" s="1003"/>
      <c r="BA40" s="1003"/>
      <c r="BB40" s="1003"/>
      <c r="BC40" s="1003"/>
      <c r="BD40" s="1003"/>
      <c r="BE40" s="1003"/>
      <c r="BF40" s="1003"/>
      <c r="BG40" s="1003"/>
      <c r="BH40" s="1003"/>
      <c r="BI40" s="1003"/>
      <c r="BJ40" s="1003"/>
      <c r="BK40" s="1003"/>
      <c r="BL40" s="1003"/>
      <c r="BM40" s="1003"/>
      <c r="BN40" s="1003"/>
      <c r="BO40" s="1003"/>
      <c r="BP40" s="1003"/>
      <c r="BQ40" s="1003"/>
      <c r="BR40" s="1003"/>
      <c r="BS40" s="1003"/>
      <c r="BT40" s="1003"/>
      <c r="BU40" s="1003"/>
      <c r="BV40" s="1003"/>
      <c r="BW40" s="1003"/>
      <c r="BX40" s="1003"/>
      <c r="BY40" s="1003"/>
      <c r="BZ40" s="1003"/>
      <c r="CA40" s="1003"/>
      <c r="CB40" s="1003"/>
      <c r="CC40" s="1003"/>
      <c r="CD40" s="1003"/>
      <c r="CE40" s="1003"/>
      <c r="CF40" s="1003"/>
      <c r="CG40" s="1003"/>
      <c r="CH40" s="1003"/>
      <c r="CI40" s="1003"/>
      <c r="CJ40" s="247"/>
      <c r="CN40" s="252"/>
      <c r="CO40" s="252"/>
      <c r="CP40" s="247"/>
      <c r="CR40" s="252"/>
      <c r="CS40" s="252"/>
    </row>
    <row r="41" spans="1:97" ht="16.5" customHeight="1">
      <c r="A41" s="365"/>
      <c r="B41" s="589"/>
      <c r="C41" s="813"/>
      <c r="D41" s="1012"/>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956"/>
      <c r="AT41" s="956"/>
      <c r="AU41" s="956"/>
      <c r="AV41" s="956"/>
      <c r="AW41" s="956"/>
      <c r="AX41" s="2"/>
      <c r="AY41" s="1003"/>
      <c r="AZ41" s="1003"/>
      <c r="BA41" s="1003"/>
      <c r="BB41" s="1003"/>
      <c r="BC41" s="1003"/>
      <c r="BD41" s="1003"/>
      <c r="BE41" s="1003"/>
      <c r="BF41" s="1003"/>
      <c r="BG41" s="1003"/>
      <c r="BH41" s="1003"/>
      <c r="BI41" s="1003"/>
      <c r="BJ41" s="1003"/>
      <c r="BK41" s="1003"/>
      <c r="BL41" s="1003"/>
      <c r="BM41" s="1003"/>
      <c r="BN41" s="1003"/>
      <c r="BO41" s="1003"/>
      <c r="BP41" s="1003"/>
      <c r="BQ41" s="1003"/>
      <c r="BR41" s="1003"/>
      <c r="BS41" s="1003"/>
      <c r="BT41" s="1003"/>
      <c r="BU41" s="1003"/>
      <c r="BV41" s="1003"/>
      <c r="BW41" s="1003"/>
      <c r="BX41" s="1003"/>
      <c r="BY41" s="1003"/>
      <c r="BZ41" s="1003"/>
      <c r="CA41" s="1003"/>
      <c r="CB41" s="1003"/>
      <c r="CC41" s="1003"/>
      <c r="CD41" s="1003"/>
      <c r="CE41" s="1003"/>
      <c r="CF41" s="1003"/>
      <c r="CG41" s="1003"/>
      <c r="CH41" s="1003"/>
      <c r="CI41" s="1003"/>
      <c r="CJ41" s="247"/>
      <c r="CN41" s="252"/>
      <c r="CO41" s="252"/>
      <c r="CP41" s="247"/>
      <c r="CR41" s="252"/>
      <c r="CS41" s="252"/>
    </row>
    <row r="42" spans="1:97" ht="16.5" customHeight="1">
      <c r="A42" s="365"/>
      <c r="B42" s="589"/>
      <c r="C42" s="813"/>
      <c r="D42" s="1012"/>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6"/>
      <c r="AO42" s="956"/>
      <c r="AP42" s="956"/>
      <c r="AQ42" s="956"/>
      <c r="AR42" s="956"/>
      <c r="AS42" s="956"/>
      <c r="AT42" s="956"/>
      <c r="AU42" s="956"/>
      <c r="AV42" s="956"/>
      <c r="AW42" s="956"/>
      <c r="AX42" s="2"/>
      <c r="AY42" s="1003"/>
      <c r="AZ42" s="1003"/>
      <c r="BA42" s="1003"/>
      <c r="BB42" s="1003"/>
      <c r="BC42" s="1003"/>
      <c r="BD42" s="1003"/>
      <c r="BE42" s="1003"/>
      <c r="BF42" s="1003"/>
      <c r="BG42" s="1003"/>
      <c r="BH42" s="1003"/>
      <c r="BI42" s="1003"/>
      <c r="BJ42" s="1003"/>
      <c r="BK42" s="1003"/>
      <c r="BL42" s="1003"/>
      <c r="BM42" s="1003"/>
      <c r="BN42" s="1003"/>
      <c r="BO42" s="1003"/>
      <c r="BP42" s="1003"/>
      <c r="BQ42" s="1003"/>
      <c r="BR42" s="1003"/>
      <c r="BS42" s="1003"/>
      <c r="BT42" s="1003"/>
      <c r="BU42" s="1003"/>
      <c r="BV42" s="1003"/>
      <c r="BW42" s="1003"/>
      <c r="BX42" s="1003"/>
      <c r="BY42" s="1003"/>
      <c r="BZ42" s="1003"/>
      <c r="CA42" s="1003"/>
      <c r="CB42" s="1003"/>
      <c r="CC42" s="1003"/>
      <c r="CD42" s="1003"/>
      <c r="CE42" s="1003"/>
      <c r="CF42" s="1003"/>
      <c r="CG42" s="1003"/>
      <c r="CH42" s="1003"/>
      <c r="CI42" s="1003"/>
      <c r="CJ42" s="247"/>
      <c r="CN42" s="252"/>
      <c r="CO42" s="252"/>
      <c r="CP42" s="247"/>
      <c r="CR42" s="252"/>
      <c r="CS42" s="252"/>
    </row>
    <row r="43" spans="1:97" ht="16.5" customHeight="1">
      <c r="A43" s="365"/>
      <c r="B43" s="589"/>
      <c r="C43" s="813"/>
      <c r="D43" s="1012"/>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2"/>
      <c r="AY43" s="1003"/>
      <c r="AZ43" s="1003"/>
      <c r="BA43" s="1003"/>
      <c r="BB43" s="1003"/>
      <c r="BC43" s="1003"/>
      <c r="BD43" s="1003"/>
      <c r="BE43" s="1003"/>
      <c r="BF43" s="1003"/>
      <c r="BG43" s="1003"/>
      <c r="BH43" s="1003"/>
      <c r="BI43" s="1003"/>
      <c r="BJ43" s="1003"/>
      <c r="BK43" s="1003"/>
      <c r="BL43" s="1003"/>
      <c r="BM43" s="1003"/>
      <c r="BN43" s="1003"/>
      <c r="BO43" s="1003"/>
      <c r="BP43" s="1003"/>
      <c r="BQ43" s="1003"/>
      <c r="BR43" s="1003"/>
      <c r="BS43" s="1003"/>
      <c r="BT43" s="1003"/>
      <c r="BU43" s="1003"/>
      <c r="BV43" s="1003"/>
      <c r="BW43" s="1003"/>
      <c r="BX43" s="1003"/>
      <c r="BY43" s="1003"/>
      <c r="BZ43" s="1003"/>
      <c r="CA43" s="1003"/>
      <c r="CB43" s="1003"/>
      <c r="CC43" s="1003"/>
      <c r="CD43" s="1003"/>
      <c r="CE43" s="1003"/>
      <c r="CF43" s="1003"/>
      <c r="CG43" s="1003"/>
      <c r="CH43" s="1003"/>
      <c r="CI43" s="1003"/>
      <c r="CJ43" s="247"/>
      <c r="CN43" s="252"/>
      <c r="CO43" s="252"/>
      <c r="CP43" s="247"/>
      <c r="CR43" s="252"/>
      <c r="CS43" s="252"/>
    </row>
    <row r="44" spans="1:97" ht="16.5" customHeight="1">
      <c r="A44" s="365"/>
      <c r="B44" s="589"/>
      <c r="C44" s="813"/>
      <c r="D44" s="1012"/>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6"/>
      <c r="AO44" s="956"/>
      <c r="AP44" s="956"/>
      <c r="AQ44" s="956"/>
      <c r="AR44" s="956"/>
      <c r="AS44" s="956"/>
      <c r="AT44" s="956"/>
      <c r="AU44" s="956"/>
      <c r="AV44" s="956"/>
      <c r="AW44" s="956"/>
      <c r="AX44" s="2"/>
      <c r="AY44" s="1003"/>
      <c r="AZ44" s="1003"/>
      <c r="BA44" s="1003"/>
      <c r="BB44" s="1003"/>
      <c r="BC44" s="1003"/>
      <c r="BD44" s="1003"/>
      <c r="BE44" s="1003"/>
      <c r="BF44" s="1003"/>
      <c r="BG44" s="1003"/>
      <c r="BH44" s="1003"/>
      <c r="BI44" s="1003"/>
      <c r="BJ44" s="1003"/>
      <c r="BK44" s="1003"/>
      <c r="BL44" s="1003"/>
      <c r="BM44" s="1003"/>
      <c r="BN44" s="1003"/>
      <c r="BO44" s="1003"/>
      <c r="BP44" s="1003"/>
      <c r="BQ44" s="1003"/>
      <c r="BR44" s="1003"/>
      <c r="BS44" s="1003"/>
      <c r="BT44" s="1003"/>
      <c r="BU44" s="1003"/>
      <c r="BV44" s="1003"/>
      <c r="BW44" s="1003"/>
      <c r="BX44" s="1003"/>
      <c r="BY44" s="1003"/>
      <c r="BZ44" s="1003"/>
      <c r="CA44" s="1003"/>
      <c r="CB44" s="1003"/>
      <c r="CC44" s="1003"/>
      <c r="CD44" s="1003"/>
      <c r="CE44" s="1003"/>
      <c r="CF44" s="1003"/>
      <c r="CG44" s="1003"/>
      <c r="CH44" s="1003"/>
      <c r="CI44" s="1003"/>
      <c r="CJ44" s="247"/>
      <c r="CN44" s="252"/>
      <c r="CO44" s="252"/>
      <c r="CP44" s="247"/>
      <c r="CR44" s="252"/>
      <c r="CS44" s="252"/>
    </row>
    <row r="45" spans="1:97" ht="16.5" customHeight="1">
      <c r="A45" s="365"/>
      <c r="B45" s="589"/>
      <c r="C45" s="813"/>
      <c r="D45" s="1012"/>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956"/>
      <c r="AL45" s="956"/>
      <c r="AM45" s="956"/>
      <c r="AN45" s="956"/>
      <c r="AO45" s="956"/>
      <c r="AP45" s="956"/>
      <c r="AQ45" s="956"/>
      <c r="AR45" s="956"/>
      <c r="AS45" s="956"/>
      <c r="AT45" s="956"/>
      <c r="AU45" s="956"/>
      <c r="AV45" s="956"/>
      <c r="AW45" s="956"/>
      <c r="AX45" s="2"/>
      <c r="AY45" s="1003"/>
      <c r="AZ45" s="1003"/>
      <c r="BA45" s="1003"/>
      <c r="BB45" s="1003"/>
      <c r="BC45" s="1003"/>
      <c r="BD45" s="1003"/>
      <c r="BE45" s="1003"/>
      <c r="BF45" s="1003"/>
      <c r="BG45" s="1003"/>
      <c r="BH45" s="1003"/>
      <c r="BI45" s="1003"/>
      <c r="BJ45" s="1003"/>
      <c r="BK45" s="1003"/>
      <c r="BL45" s="1003"/>
      <c r="BM45" s="1003"/>
      <c r="BN45" s="1003"/>
      <c r="BO45" s="1003"/>
      <c r="BP45" s="1003"/>
      <c r="BQ45" s="1003"/>
      <c r="BR45" s="1003"/>
      <c r="BS45" s="1003"/>
      <c r="BT45" s="1003"/>
      <c r="BU45" s="1003"/>
      <c r="BV45" s="1003"/>
      <c r="BW45" s="1003"/>
      <c r="BX45" s="1003"/>
      <c r="BY45" s="1003"/>
      <c r="BZ45" s="1003"/>
      <c r="CA45" s="1003"/>
      <c r="CB45" s="1003"/>
      <c r="CC45" s="1003"/>
      <c r="CD45" s="1003"/>
      <c r="CE45" s="1003"/>
      <c r="CF45" s="1003"/>
      <c r="CG45" s="1003"/>
      <c r="CH45" s="1003"/>
      <c r="CI45" s="1003"/>
      <c r="CJ45" s="247"/>
      <c r="CN45" s="252"/>
      <c r="CO45" s="252"/>
      <c r="CP45" s="247"/>
      <c r="CR45" s="252"/>
      <c r="CS45" s="252"/>
    </row>
    <row r="46" spans="1:97" ht="16.5" customHeight="1">
      <c r="A46" s="365"/>
      <c r="B46" s="589"/>
      <c r="C46" s="813"/>
      <c r="D46" s="1012"/>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c r="AE46" s="956"/>
      <c r="AF46" s="956"/>
      <c r="AG46" s="956"/>
      <c r="AH46" s="956"/>
      <c r="AI46" s="956"/>
      <c r="AJ46" s="956"/>
      <c r="AK46" s="956"/>
      <c r="AL46" s="956"/>
      <c r="AM46" s="956"/>
      <c r="AN46" s="956"/>
      <c r="AO46" s="956"/>
      <c r="AP46" s="956"/>
      <c r="AQ46" s="956"/>
      <c r="AR46" s="956"/>
      <c r="AS46" s="956"/>
      <c r="AT46" s="956"/>
      <c r="AU46" s="956"/>
      <c r="AV46" s="956"/>
      <c r="AW46" s="956"/>
      <c r="AX46" s="2"/>
      <c r="AY46" s="1003"/>
      <c r="AZ46" s="1003"/>
      <c r="BA46" s="1003"/>
      <c r="BB46" s="1003"/>
      <c r="BC46" s="1003"/>
      <c r="BD46" s="1003"/>
      <c r="BE46" s="1003"/>
      <c r="BF46" s="1003"/>
      <c r="BG46" s="1003"/>
      <c r="BH46" s="1003"/>
      <c r="BI46" s="1003"/>
      <c r="BJ46" s="1003"/>
      <c r="BK46" s="1003"/>
      <c r="BL46" s="1003"/>
      <c r="BM46" s="1003"/>
      <c r="BN46" s="1003"/>
      <c r="BO46" s="1003"/>
      <c r="BP46" s="1003"/>
      <c r="BQ46" s="1003"/>
      <c r="BR46" s="1003"/>
      <c r="BS46" s="1003"/>
      <c r="BT46" s="1003"/>
      <c r="BU46" s="1003"/>
      <c r="BV46" s="1003"/>
      <c r="BW46" s="1003"/>
      <c r="BX46" s="1003"/>
      <c r="BY46" s="1003"/>
      <c r="BZ46" s="1003"/>
      <c r="CA46" s="1003"/>
      <c r="CB46" s="1003"/>
      <c r="CC46" s="1003"/>
      <c r="CD46" s="1003"/>
      <c r="CE46" s="1003"/>
      <c r="CF46" s="1003"/>
      <c r="CG46" s="1003"/>
      <c r="CH46" s="1003"/>
      <c r="CI46" s="1003"/>
      <c r="CJ46" s="247"/>
      <c r="CN46" s="252"/>
      <c r="CO46" s="252"/>
      <c r="CP46" s="247"/>
      <c r="CR46" s="252"/>
      <c r="CS46" s="252"/>
    </row>
    <row r="47" spans="1:97" ht="16.5" customHeight="1">
      <c r="A47" s="365"/>
      <c r="B47" s="589"/>
      <c r="C47" s="813"/>
      <c r="D47" s="1015"/>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7"/>
      <c r="AX47" s="2"/>
      <c r="AY47" s="1003"/>
      <c r="AZ47" s="1003"/>
      <c r="BA47" s="1003"/>
      <c r="BB47" s="1003"/>
      <c r="BC47" s="1003"/>
      <c r="BD47" s="1003"/>
      <c r="BE47" s="1003"/>
      <c r="BF47" s="1003"/>
      <c r="BG47" s="1003"/>
      <c r="BH47" s="1003"/>
      <c r="BI47" s="1003"/>
      <c r="BJ47" s="1003"/>
      <c r="BK47" s="1003"/>
      <c r="BL47" s="1003"/>
      <c r="BM47" s="1003"/>
      <c r="BN47" s="1003"/>
      <c r="BO47" s="1003"/>
      <c r="BP47" s="1003"/>
      <c r="BQ47" s="1003"/>
      <c r="BR47" s="1003"/>
      <c r="BS47" s="1003"/>
      <c r="BT47" s="1003"/>
      <c r="BU47" s="1003"/>
      <c r="BV47" s="1003"/>
      <c r="BW47" s="1003"/>
      <c r="BX47" s="1003"/>
      <c r="BY47" s="1003"/>
      <c r="BZ47" s="1003"/>
      <c r="CA47" s="1003"/>
      <c r="CB47" s="1003"/>
      <c r="CC47" s="1003"/>
      <c r="CD47" s="1003"/>
      <c r="CE47" s="1003"/>
      <c r="CF47" s="1003"/>
      <c r="CG47" s="1003"/>
      <c r="CH47" s="1003"/>
      <c r="CI47" s="1003"/>
      <c r="CJ47" s="247"/>
      <c r="CN47" s="252"/>
      <c r="CO47" s="252"/>
      <c r="CP47" s="247"/>
      <c r="CR47" s="252"/>
      <c r="CS47" s="252"/>
    </row>
    <row r="48" spans="1:97" ht="13.5" thickBot="1">
      <c r="A48" s="365"/>
      <c r="B48" s="589"/>
      <c r="C48" s="814"/>
      <c r="D48" s="1013"/>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c r="AY48" s="1002"/>
      <c r="AZ48" s="1002"/>
      <c r="BA48" s="1002"/>
      <c r="BB48" s="1002"/>
      <c r="BC48" s="1002"/>
      <c r="BD48" s="1002"/>
      <c r="BE48" s="1002"/>
      <c r="BF48" s="1002"/>
      <c r="BG48" s="1002"/>
      <c r="BH48" s="1002"/>
      <c r="BI48" s="1002"/>
      <c r="BJ48" s="1002"/>
      <c r="BK48" s="1002"/>
      <c r="BL48" s="1002"/>
      <c r="BM48" s="1002"/>
      <c r="BN48" s="1002"/>
      <c r="BO48" s="1002"/>
      <c r="BP48" s="1002"/>
      <c r="BQ48" s="1002"/>
      <c r="BR48" s="1002"/>
      <c r="BS48" s="1002"/>
      <c r="BT48" s="1002"/>
      <c r="BU48" s="1002"/>
      <c r="BV48" s="1002"/>
      <c r="BW48" s="1002"/>
      <c r="BX48" s="1002"/>
      <c r="BY48" s="1002"/>
      <c r="BZ48" s="1002"/>
      <c r="CA48" s="1002"/>
      <c r="CB48" s="1002"/>
      <c r="CC48" s="1002"/>
      <c r="CD48" s="1002"/>
      <c r="CE48" s="1002"/>
      <c r="CF48" s="1002"/>
      <c r="CG48" s="1002"/>
      <c r="CH48" s="1002"/>
      <c r="CI48" s="1002"/>
      <c r="CJ48" s="247"/>
      <c r="CN48" s="252"/>
      <c r="CO48" s="252"/>
      <c r="CP48" s="247"/>
      <c r="CR48" s="252"/>
      <c r="CS48" s="252"/>
    </row>
    <row r="49" spans="3:97" ht="12.75">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75">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75">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75">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75">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75">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75">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75">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75">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75">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75">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75">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75">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75">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75">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75">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75">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75">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75">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75">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75">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75">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75">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75">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75">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75">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75">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75">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75">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110" zoomScaleNormal="110" zoomScaleSheetLayoutView="80" zoomScalePageLayoutView="70" workbookViewId="0" topLeftCell="C1">
      <selection activeCell="F9" sqref="F9"/>
    </sheetView>
  </sheetViews>
  <sheetFormatPr defaultColWidth="9.421875" defaultRowHeight="12.75"/>
  <cols>
    <col min="1" max="1" width="3.7109375" style="365" hidden="1" customWidth="1"/>
    <col min="2" max="2" width="5.140625" style="365" hidden="1" customWidth="1"/>
    <col min="3" max="3" width="11.71093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40.1406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2" t="s">
        <v>71</v>
      </c>
      <c r="D1" s="972"/>
      <c r="E1" s="972"/>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458</v>
      </c>
      <c r="C3" s="212" t="s">
        <v>99</v>
      </c>
      <c r="D3" s="499" t="s">
        <v>378</v>
      </c>
      <c r="E3" s="497"/>
      <c r="F3" s="216"/>
      <c r="G3" s="212" t="s">
        <v>100</v>
      </c>
      <c r="H3" s="213"/>
      <c r="I3" s="214"/>
      <c r="J3" s="213"/>
      <c r="K3" s="215"/>
      <c r="L3" s="213"/>
      <c r="M3" s="1023"/>
      <c r="N3" s="979"/>
      <c r="O3" s="979"/>
      <c r="P3" s="979"/>
      <c r="Q3" s="979"/>
      <c r="R3" s="979"/>
      <c r="S3" s="979"/>
      <c r="T3" s="979"/>
      <c r="U3" s="979"/>
      <c r="V3" s="979"/>
      <c r="W3" s="979"/>
      <c r="X3" s="979"/>
      <c r="Y3" s="979"/>
      <c r="Z3" s="979"/>
      <c r="AA3" s="979"/>
      <c r="AB3" s="979"/>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7"/>
      <c r="BW4" s="1007"/>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1718</v>
      </c>
      <c r="C5" s="243" t="s">
        <v>164</v>
      </c>
      <c r="D5" s="500" t="s">
        <v>380</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v>251.4</v>
      </c>
      <c r="AO10" s="164" t="s">
        <v>361</v>
      </c>
      <c r="AP10" s="622">
        <v>255.3</v>
      </c>
      <c r="AQ10" s="164" t="s">
        <v>361</v>
      </c>
      <c r="AR10" s="622">
        <v>259.3</v>
      </c>
      <c r="AS10" s="164" t="s">
        <v>361</v>
      </c>
      <c r="AT10" s="622">
        <v>263.2</v>
      </c>
      <c r="AU10" s="164" t="s">
        <v>361</v>
      </c>
      <c r="AV10" s="622">
        <v>267.1</v>
      </c>
      <c r="AW10" s="164" t="s">
        <v>361</v>
      </c>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ok</v>
      </c>
      <c r="CM10" s="653"/>
      <c r="CN10" s="343" t="str">
        <f t="shared" si="16"/>
        <v>ok</v>
      </c>
      <c r="CO10" s="343"/>
      <c r="CP10" s="343" t="str">
        <f t="shared" si="17"/>
        <v>ok</v>
      </c>
      <c r="CQ10" s="343"/>
      <c r="CR10" s="343" t="str">
        <f t="shared" si="18"/>
        <v>ok</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v>171.72802734375</v>
      </c>
      <c r="AG12" s="158" t="s">
        <v>360</v>
      </c>
      <c r="AH12" s="633">
        <v>164.068969726562</v>
      </c>
      <c r="AI12" s="158" t="s">
        <v>360</v>
      </c>
      <c r="AJ12" s="633">
        <v>183.925506591797</v>
      </c>
      <c r="AK12" s="158" t="s">
        <v>360</v>
      </c>
      <c r="AL12" s="633">
        <v>246.54736328125</v>
      </c>
      <c r="AM12" s="158" t="s">
        <v>360</v>
      </c>
      <c r="AN12" s="633">
        <v>302.601348876953</v>
      </c>
      <c r="AO12" s="158" t="s">
        <v>360</v>
      </c>
      <c r="AP12" s="633">
        <v>318.9765625</v>
      </c>
      <c r="AQ12" s="158" t="s">
        <v>360</v>
      </c>
      <c r="AR12" s="633">
        <v>314.700531005859</v>
      </c>
      <c r="AS12" s="158" t="s">
        <v>360</v>
      </c>
      <c r="AT12" s="633">
        <v>292.39</v>
      </c>
      <c r="AU12" s="158" t="s">
        <v>360</v>
      </c>
      <c r="AV12" s="633">
        <v>284.38</v>
      </c>
      <c r="AW12" s="158" t="s">
        <v>360</v>
      </c>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ok</v>
      </c>
      <c r="CE12" s="658"/>
      <c r="CF12" s="314" t="str">
        <f t="shared" si="12"/>
        <v>ok</v>
      </c>
      <c r="CG12" s="314"/>
      <c r="CH12" s="314" t="str">
        <f t="shared" si="13"/>
        <v>&gt; 25%</v>
      </c>
      <c r="CI12" s="314"/>
      <c r="CJ12" s="314" t="str">
        <f t="shared" si="14"/>
        <v>ok</v>
      </c>
      <c r="CK12" s="314"/>
      <c r="CL12" s="314" t="str">
        <f t="shared" si="15"/>
        <v>ok</v>
      </c>
      <c r="CM12" s="658"/>
      <c r="CN12" s="314" t="str">
        <f t="shared" si="16"/>
        <v>ok</v>
      </c>
      <c r="CO12" s="314"/>
      <c r="CP12" s="314" t="str">
        <f t="shared" si="17"/>
        <v>ok</v>
      </c>
      <c r="CQ12" s="314"/>
      <c r="CR12" s="314" t="str">
        <f t="shared" si="18"/>
        <v>ok</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v>171.72802734375</v>
      </c>
      <c r="AG14" s="527" t="s">
        <v>360</v>
      </c>
      <c r="AH14" s="634">
        <v>164.068969726562</v>
      </c>
      <c r="AI14" s="527" t="s">
        <v>360</v>
      </c>
      <c r="AJ14" s="634">
        <v>183.925506591797</v>
      </c>
      <c r="AK14" s="527" t="s">
        <v>360</v>
      </c>
      <c r="AL14" s="634">
        <v>246.54736328125</v>
      </c>
      <c r="AM14" s="527" t="s">
        <v>360</v>
      </c>
      <c r="AN14" s="634">
        <v>302.601348876953</v>
      </c>
      <c r="AO14" s="527" t="s">
        <v>360</v>
      </c>
      <c r="AP14" s="634">
        <v>318.9765625</v>
      </c>
      <c r="AQ14" s="527" t="s">
        <v>360</v>
      </c>
      <c r="AR14" s="634">
        <v>314.700531005859</v>
      </c>
      <c r="AS14" s="527" t="s">
        <v>360</v>
      </c>
      <c r="AT14" s="634">
        <v>292.39</v>
      </c>
      <c r="AU14" s="527" t="s">
        <v>360</v>
      </c>
      <c r="AV14" s="634">
        <v>284.38</v>
      </c>
      <c r="AW14" s="527" t="s">
        <v>360</v>
      </c>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ok</v>
      </c>
      <c r="CE14" s="658"/>
      <c r="CF14" s="314" t="str">
        <f t="shared" si="12"/>
        <v>ok</v>
      </c>
      <c r="CG14" s="314"/>
      <c r="CH14" s="314" t="str">
        <f t="shared" si="13"/>
        <v>&gt; 25%</v>
      </c>
      <c r="CI14" s="314"/>
      <c r="CJ14" s="314" t="str">
        <f t="shared" si="14"/>
        <v>ok</v>
      </c>
      <c r="CK14" s="314"/>
      <c r="CL14" s="314" t="str">
        <f t="shared" si="15"/>
        <v>ok</v>
      </c>
      <c r="CM14" s="658"/>
      <c r="CN14" s="314" t="str">
        <f t="shared" si="16"/>
        <v>ok</v>
      </c>
      <c r="CO14" s="314"/>
      <c r="CP14" s="314" t="str">
        <f t="shared" si="17"/>
        <v>ok</v>
      </c>
      <c r="CQ14" s="314"/>
      <c r="CR14" s="314" t="str">
        <f t="shared" si="18"/>
        <v>ok</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350</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v>171.72802734375</v>
      </c>
      <c r="AG19" s="158" t="s">
        <v>360</v>
      </c>
      <c r="AH19" s="634">
        <v>164.068969726562</v>
      </c>
      <c r="AI19" s="158" t="s">
        <v>360</v>
      </c>
      <c r="AJ19" s="634">
        <v>183.925506591797</v>
      </c>
      <c r="AK19" s="158" t="s">
        <v>360</v>
      </c>
      <c r="AL19" s="634">
        <v>246.54736328125</v>
      </c>
      <c r="AM19" s="158" t="s">
        <v>360</v>
      </c>
      <c r="AN19" s="634">
        <v>302.601348876953</v>
      </c>
      <c r="AO19" s="158" t="s">
        <v>360</v>
      </c>
      <c r="AP19" s="634">
        <v>318.9765625</v>
      </c>
      <c r="AQ19" s="158" t="s">
        <v>360</v>
      </c>
      <c r="AR19" s="634">
        <v>314.700531005859</v>
      </c>
      <c r="AS19" s="158" t="s">
        <v>360</v>
      </c>
      <c r="AT19" s="634">
        <v>292.39</v>
      </c>
      <c r="AU19" s="158" t="s">
        <v>360</v>
      </c>
      <c r="AV19" s="634">
        <v>284.38</v>
      </c>
      <c r="AW19" s="158" t="s">
        <v>360</v>
      </c>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ok</v>
      </c>
      <c r="CE19" s="658"/>
      <c r="CF19" s="314" t="str">
        <f t="shared" si="12"/>
        <v>ok</v>
      </c>
      <c r="CG19" s="314"/>
      <c r="CH19" s="314" t="str">
        <f t="shared" si="13"/>
        <v>&gt; 25%</v>
      </c>
      <c r="CI19" s="314"/>
      <c r="CJ19" s="314" t="str">
        <f t="shared" si="14"/>
        <v>ok</v>
      </c>
      <c r="CK19" s="314"/>
      <c r="CL19" s="314" t="str">
        <f t="shared" si="15"/>
        <v>ok</v>
      </c>
      <c r="CM19" s="658"/>
      <c r="CN19" s="314" t="str">
        <f t="shared" si="16"/>
        <v>ok</v>
      </c>
      <c r="CO19" s="314"/>
      <c r="CP19" s="314" t="str">
        <f t="shared" si="17"/>
        <v>ok</v>
      </c>
      <c r="CQ19" s="314"/>
      <c r="CR19" s="314" t="str">
        <f t="shared" si="18"/>
        <v>ok</v>
      </c>
      <c r="CS19" s="314"/>
      <c r="CT19" s="103"/>
    </row>
    <row r="20" spans="2:98" ht="18.75" customHeight="1">
      <c r="B20" s="418">
        <v>2879</v>
      </c>
      <c r="C20" s="619">
        <v>12</v>
      </c>
      <c r="D20" s="643" t="s">
        <v>351</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5" t="s">
        <v>168</v>
      </c>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77" t="s">
        <v>23</v>
      </c>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80"/>
      <c r="AS24" s="980"/>
      <c r="AT24" s="980"/>
      <c r="AU24" s="980"/>
      <c r="AV24" s="980"/>
      <c r="AW24" s="980"/>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&lt;&gt;</v>
      </c>
      <c r="CK24" s="602"/>
      <c r="CL24" s="602" t="str">
        <f>IF(AP10="","N/A",IF(AP14="","N/A",IF(AP10&lt;AP14,"&lt;&gt;","ok")))</f>
        <v>&lt;&gt;</v>
      </c>
      <c r="CM24" s="602"/>
      <c r="CN24" s="602" t="str">
        <f>IF(AR10="","N/A",IF(AR14="","N/A",IF(AR10&lt;AR14,"&lt;&gt;","ok")))</f>
        <v>&lt;&gt;</v>
      </c>
      <c r="CO24" s="602"/>
      <c r="CP24" s="602" t="str">
        <f>IF(AT10="","N/A",IF(AT14="","N/A",IF(AT10&lt;AT14,"&lt;&gt;","ok")))</f>
        <v>&lt;&gt;</v>
      </c>
      <c r="CQ24" s="602"/>
      <c r="CR24" s="602" t="str">
        <f>IF(AV10="","N/A",IF(AV14="","N/A",IF(AV10&lt;AV14,"&lt;&gt;","ok")))</f>
        <v>&lt;&gt;</v>
      </c>
      <c r="CS24" s="602"/>
      <c r="CT24" s="103"/>
    </row>
    <row r="25" spans="3:98" ht="15" customHeight="1">
      <c r="C25" s="239" t="s">
        <v>157</v>
      </c>
      <c r="D25" s="970" t="s">
        <v>213</v>
      </c>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171.72802734375</v>
      </c>
      <c r="CC25" s="777"/>
      <c r="CD25" s="777">
        <f>AH14</f>
        <v>164.068969726562</v>
      </c>
      <c r="CE25" s="777"/>
      <c r="CF25" s="777">
        <f>AJ14</f>
        <v>183.925506591797</v>
      </c>
      <c r="CG25" s="777"/>
      <c r="CH25" s="777">
        <f>AL14</f>
        <v>246.54736328125</v>
      </c>
      <c r="CI25" s="777"/>
      <c r="CJ25" s="777">
        <f>AN14</f>
        <v>302.601348876953</v>
      </c>
      <c r="CK25" s="777"/>
      <c r="CL25" s="777">
        <f>AP14</f>
        <v>318.9765625</v>
      </c>
      <c r="CM25" s="777"/>
      <c r="CN25" s="777">
        <f>AR14</f>
        <v>314.700531005859</v>
      </c>
      <c r="CO25" s="777"/>
      <c r="CP25" s="777">
        <f>AT14</f>
        <v>292.39</v>
      </c>
      <c r="CQ25" s="777"/>
      <c r="CR25" s="777">
        <f>AV14</f>
        <v>284.38</v>
      </c>
      <c r="CS25" s="777"/>
      <c r="CT25" s="103"/>
    </row>
    <row r="26" spans="3:98" ht="11.25" customHeight="1">
      <c r="C26" s="239"/>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6"/>
      <c r="AO26" s="966"/>
      <c r="AP26" s="966"/>
      <c r="AQ26" s="966"/>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171.72802734375</v>
      </c>
      <c r="CC26" s="776"/>
      <c r="CD26" s="776">
        <f>AH12+AH13</f>
        <v>164.068969726562</v>
      </c>
      <c r="CE26" s="776"/>
      <c r="CF26" s="776">
        <f>AJ12+AJ13</f>
        <v>183.925506591797</v>
      </c>
      <c r="CG26" s="776"/>
      <c r="CH26" s="776">
        <f>AL12+AL13</f>
        <v>246.54736328125</v>
      </c>
      <c r="CI26" s="776"/>
      <c r="CJ26" s="776">
        <f>AN12+AN13</f>
        <v>302.601348876953</v>
      </c>
      <c r="CK26" s="776"/>
      <c r="CL26" s="776">
        <f>AP12+AP13</f>
        <v>318.9765625</v>
      </c>
      <c r="CM26" s="776"/>
      <c r="CN26" s="776">
        <f>AR12+AR13</f>
        <v>314.700531005859</v>
      </c>
      <c r="CO26" s="776"/>
      <c r="CP26" s="776">
        <f>AT12+AT13</f>
        <v>292.39</v>
      </c>
      <c r="CQ26" s="776"/>
      <c r="CR26" s="776">
        <f>AV12+AV13</f>
        <v>284.38</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171.72802734375</v>
      </c>
      <c r="CC28" s="419"/>
      <c r="CD28" s="419">
        <f>(AH15+AH16+AH17+AH19+AH21)</f>
        <v>164.068969726562</v>
      </c>
      <c r="CE28" s="419"/>
      <c r="CF28" s="419">
        <f>(AJ15+AJ16+AJ17+AJ19+AJ21)</f>
        <v>183.925506591797</v>
      </c>
      <c r="CG28" s="419"/>
      <c r="CH28" s="419">
        <f>(AL15+AL16+AL17+AL19+AL21)</f>
        <v>246.54736328125</v>
      </c>
      <c r="CI28" s="419"/>
      <c r="CJ28" s="419">
        <f>(AN15+AN16+AN17+AN19+AN21)</f>
        <v>302.601348876953</v>
      </c>
      <c r="CK28" s="419"/>
      <c r="CL28" s="419">
        <f>(AP15+AP16+AP17+AP19+AP21)</f>
        <v>318.9765625</v>
      </c>
      <c r="CM28" s="419"/>
      <c r="CN28" s="419">
        <f>(AR15+AR16+AR17+AR19+AR21)</f>
        <v>314.700531005859</v>
      </c>
      <c r="CO28" s="419"/>
      <c r="CP28" s="419">
        <f>(AT15+AT16+AT17+AT19+AT21)</f>
        <v>292.39</v>
      </c>
      <c r="CQ28" s="419"/>
      <c r="CR28" s="419">
        <f>(AV15+AV16+AV17+AV19+AV21)</f>
        <v>284.38</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5&lt;14</v>
      </c>
      <c r="CQ29" s="419"/>
      <c r="CR29" s="419" t="str">
        <f>IF((ISBLANK(AV14)),"N/A",IF(ROUND(CR25,0)&lt;ROUND(CL28,0),"5&lt;14",IF(OR(ISBLANK(AV15),ISBLANK(AV16),ISBLANK(AV17),ISBLANK(AV19),ISBLANK(AV21)),"N/A",IF(ROUND(CR25,0)&gt;=ROUND(CR28,0),"ok","&lt;&gt;"))))</f>
        <v>5&lt;14</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4" t="s">
        <v>110</v>
      </c>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42" customHeight="1">
      <c r="A31" s="365">
        <v>0</v>
      </c>
      <c r="B31" s="365">
        <v>6305</v>
      </c>
      <c r="C31" s="789" t="s">
        <v>360</v>
      </c>
      <c r="D31" s="1026" t="s">
        <v>383</v>
      </c>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027"/>
      <c r="AU31" s="1027"/>
      <c r="AV31" s="1027"/>
      <c r="AW31" s="1027"/>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0</v>
      </c>
      <c r="B32" s="365">
        <v>-1</v>
      </c>
      <c r="C32" s="790" t="s">
        <v>361</v>
      </c>
      <c r="D32" s="1015" t="s">
        <v>369</v>
      </c>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1016"/>
      <c r="AN32" s="1016"/>
      <c r="AO32" s="1016"/>
      <c r="AP32" s="1016"/>
      <c r="AQ32" s="1016"/>
      <c r="AR32" s="1016"/>
      <c r="AS32" s="1016"/>
      <c r="AT32" s="1016"/>
      <c r="AU32" s="1016"/>
      <c r="AV32" s="1016"/>
      <c r="AW32" s="1016"/>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5"/>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6"/>
      <c r="AQ33" s="1016"/>
      <c r="AR33" s="1016"/>
      <c r="AS33" s="1016"/>
      <c r="AT33" s="1016"/>
      <c r="AU33" s="1016"/>
      <c r="AV33" s="1016"/>
      <c r="AW33" s="1016"/>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5"/>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16"/>
      <c r="AQ34" s="1016"/>
      <c r="AR34" s="1016"/>
      <c r="AS34" s="1016"/>
      <c r="AT34" s="1016"/>
      <c r="AU34" s="1016"/>
      <c r="AV34" s="1016"/>
      <c r="AW34" s="1016"/>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5"/>
      <c r="E35" s="1016"/>
      <c r="F35" s="1016"/>
      <c r="G35" s="1016"/>
      <c r="H35" s="1016"/>
      <c r="I35" s="1016"/>
      <c r="J35" s="1016"/>
      <c r="K35" s="1016"/>
      <c r="L35" s="1016"/>
      <c r="M35" s="1016"/>
      <c r="N35" s="1016"/>
      <c r="O35" s="1016"/>
      <c r="P35" s="1016"/>
      <c r="Q35" s="1016"/>
      <c r="R35" s="1016"/>
      <c r="S35" s="1016"/>
      <c r="T35" s="1016"/>
      <c r="U35" s="1016"/>
      <c r="V35" s="1016"/>
      <c r="W35" s="1016"/>
      <c r="X35" s="1016"/>
      <c r="Y35" s="1016"/>
      <c r="Z35" s="1016"/>
      <c r="AA35" s="1016"/>
      <c r="AB35" s="1016"/>
      <c r="AC35" s="1016"/>
      <c r="AD35" s="1016"/>
      <c r="AE35" s="1016"/>
      <c r="AF35" s="1016"/>
      <c r="AG35" s="1016"/>
      <c r="AH35" s="1016"/>
      <c r="AI35" s="1016"/>
      <c r="AJ35" s="1016"/>
      <c r="AK35" s="1016"/>
      <c r="AL35" s="1016"/>
      <c r="AM35" s="1016"/>
      <c r="AN35" s="1016"/>
      <c r="AO35" s="1016"/>
      <c r="AP35" s="1016"/>
      <c r="AQ35" s="1016"/>
      <c r="AR35" s="1016"/>
      <c r="AS35" s="1016"/>
      <c r="AT35" s="1016"/>
      <c r="AU35" s="1016"/>
      <c r="AV35" s="1016"/>
      <c r="AW35" s="1016"/>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5"/>
      <c r="E36" s="1016"/>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1016"/>
      <c r="AP36" s="1016"/>
      <c r="AQ36" s="1016"/>
      <c r="AR36" s="1016"/>
      <c r="AS36" s="1016"/>
      <c r="AT36" s="1016"/>
      <c r="AU36" s="1016"/>
      <c r="AV36" s="1016"/>
      <c r="AW36" s="1016"/>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5"/>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16"/>
      <c r="AS37" s="1016"/>
      <c r="AT37" s="1016"/>
      <c r="AU37" s="1016"/>
      <c r="AV37" s="1016"/>
      <c r="AW37" s="1016"/>
      <c r="AX37" s="792"/>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5"/>
      <c r="E38" s="1016"/>
      <c r="F38" s="1016"/>
      <c r="G38" s="1016"/>
      <c r="H38" s="1016"/>
      <c r="I38" s="1016"/>
      <c r="J38" s="1016"/>
      <c r="K38" s="1016"/>
      <c r="L38" s="1016"/>
      <c r="M38" s="1016"/>
      <c r="N38" s="1016"/>
      <c r="O38" s="1016"/>
      <c r="P38" s="1016"/>
      <c r="Q38" s="1016"/>
      <c r="R38" s="1016"/>
      <c r="S38" s="1016"/>
      <c r="T38" s="1016"/>
      <c r="U38" s="1016"/>
      <c r="V38" s="1016"/>
      <c r="W38" s="1016"/>
      <c r="X38" s="1016"/>
      <c r="Y38" s="1016"/>
      <c r="Z38" s="1016"/>
      <c r="AA38" s="1016"/>
      <c r="AB38" s="1016"/>
      <c r="AC38" s="1016"/>
      <c r="AD38" s="1016"/>
      <c r="AE38" s="1016"/>
      <c r="AF38" s="1016"/>
      <c r="AG38" s="1016"/>
      <c r="AH38" s="1016"/>
      <c r="AI38" s="1016"/>
      <c r="AJ38" s="1016"/>
      <c r="AK38" s="1016"/>
      <c r="AL38" s="1016"/>
      <c r="AM38" s="1016"/>
      <c r="AN38" s="1016"/>
      <c r="AO38" s="1016"/>
      <c r="AP38" s="1016"/>
      <c r="AQ38" s="1016"/>
      <c r="AR38" s="1016"/>
      <c r="AS38" s="1016"/>
      <c r="AT38" s="1016"/>
      <c r="AU38" s="1016"/>
      <c r="AV38" s="1016"/>
      <c r="AW38" s="1016"/>
      <c r="AX38" s="792"/>
      <c r="AY38" s="1003"/>
      <c r="AZ38" s="1003"/>
      <c r="BA38" s="1003"/>
      <c r="BB38" s="1003"/>
      <c r="BC38" s="1003"/>
      <c r="BD38" s="1003"/>
      <c r="BE38" s="1003"/>
      <c r="BF38" s="1003"/>
      <c r="BG38" s="1003"/>
      <c r="BH38" s="1003"/>
      <c r="BI38" s="1003"/>
      <c r="BJ38" s="1003"/>
      <c r="BK38" s="1003"/>
      <c r="BL38" s="1003"/>
      <c r="BM38" s="1003"/>
      <c r="BN38" s="1003"/>
      <c r="BO38" s="1003"/>
      <c r="BP38" s="1003"/>
      <c r="BQ38" s="1003"/>
      <c r="BR38" s="1003"/>
      <c r="BS38" s="1003"/>
      <c r="BT38" s="1003"/>
      <c r="BU38" s="1003"/>
      <c r="BV38" s="1003"/>
      <c r="BW38" s="1003"/>
      <c r="BX38" s="1003"/>
      <c r="BY38" s="1003"/>
      <c r="BZ38" s="1003"/>
      <c r="CA38" s="1003"/>
      <c r="CB38" s="1003"/>
      <c r="CC38" s="1003"/>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5"/>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6"/>
      <c r="AF39" s="1016"/>
      <c r="AG39" s="1016"/>
      <c r="AH39" s="1016"/>
      <c r="AI39" s="1016"/>
      <c r="AJ39" s="1016"/>
      <c r="AK39" s="1016"/>
      <c r="AL39" s="1016"/>
      <c r="AM39" s="1016"/>
      <c r="AN39" s="1016"/>
      <c r="AO39" s="1016"/>
      <c r="AP39" s="1016"/>
      <c r="AQ39" s="1016"/>
      <c r="AR39" s="1016"/>
      <c r="AS39" s="1016"/>
      <c r="AT39" s="1016"/>
      <c r="AU39" s="1016"/>
      <c r="AV39" s="1016"/>
      <c r="AW39" s="1016"/>
      <c r="AX39" s="792"/>
      <c r="AY39" s="1003"/>
      <c r="AZ39" s="1003"/>
      <c r="BA39" s="1003"/>
      <c r="BB39" s="1003"/>
      <c r="BC39" s="1003"/>
      <c r="BD39" s="1003"/>
      <c r="BE39" s="1003"/>
      <c r="BF39" s="1003"/>
      <c r="BG39" s="1003"/>
      <c r="BH39" s="1003"/>
      <c r="BI39" s="1003"/>
      <c r="BJ39" s="1003"/>
      <c r="BK39" s="1003"/>
      <c r="BL39" s="1003"/>
      <c r="BM39" s="1003"/>
      <c r="BN39" s="1003"/>
      <c r="BO39" s="1003"/>
      <c r="BP39" s="1003"/>
      <c r="BQ39" s="1003"/>
      <c r="BR39" s="1003"/>
      <c r="BS39" s="1003"/>
      <c r="BT39" s="1003"/>
      <c r="BU39" s="1003"/>
      <c r="BV39" s="1003"/>
      <c r="BW39" s="1003"/>
      <c r="BX39" s="1003"/>
      <c r="BY39" s="1003"/>
      <c r="BZ39" s="1003"/>
      <c r="CA39" s="1003"/>
      <c r="CB39" s="1003"/>
      <c r="CC39" s="1003"/>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5"/>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6"/>
      <c r="AQ40" s="1016"/>
      <c r="AR40" s="1016"/>
      <c r="AS40" s="1016"/>
      <c r="AT40" s="1016"/>
      <c r="AU40" s="1016"/>
      <c r="AV40" s="1016"/>
      <c r="AW40" s="1016"/>
      <c r="AX40" s="792"/>
      <c r="AY40" s="1003"/>
      <c r="AZ40" s="1003"/>
      <c r="BA40" s="1003"/>
      <c r="BB40" s="1003"/>
      <c r="BC40" s="1003"/>
      <c r="BD40" s="1003"/>
      <c r="BE40" s="1003"/>
      <c r="BF40" s="1003"/>
      <c r="BG40" s="1003"/>
      <c r="BH40" s="1003"/>
      <c r="BI40" s="1003"/>
      <c r="BJ40" s="1003"/>
      <c r="BK40" s="1003"/>
      <c r="BL40" s="1003"/>
      <c r="BM40" s="1003"/>
      <c r="BN40" s="1003"/>
      <c r="BO40" s="1003"/>
      <c r="BP40" s="1003"/>
      <c r="BQ40" s="1003"/>
      <c r="BR40" s="1003"/>
      <c r="BS40" s="1003"/>
      <c r="BT40" s="1003"/>
      <c r="BU40" s="1003"/>
      <c r="BV40" s="1003"/>
      <c r="BW40" s="1003"/>
      <c r="BX40" s="1003"/>
      <c r="BY40" s="1003"/>
      <c r="BZ40" s="1003"/>
      <c r="CA40" s="1003"/>
      <c r="CB40" s="1003"/>
      <c r="CC40" s="1003"/>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5"/>
      <c r="E41" s="1016"/>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1016"/>
      <c r="AL41" s="1016"/>
      <c r="AM41" s="1016"/>
      <c r="AN41" s="1016"/>
      <c r="AO41" s="1016"/>
      <c r="AP41" s="1016"/>
      <c r="AQ41" s="1016"/>
      <c r="AR41" s="1016"/>
      <c r="AS41" s="1016"/>
      <c r="AT41" s="1016"/>
      <c r="AU41" s="1016"/>
      <c r="AV41" s="1016"/>
      <c r="AW41" s="1016"/>
      <c r="AX41" s="792"/>
      <c r="AY41" s="1003"/>
      <c r="AZ41" s="1003"/>
      <c r="BA41" s="1003"/>
      <c r="BB41" s="1003"/>
      <c r="BC41" s="1003"/>
      <c r="BD41" s="1003"/>
      <c r="BE41" s="1003"/>
      <c r="BF41" s="1003"/>
      <c r="BG41" s="1003"/>
      <c r="BH41" s="1003"/>
      <c r="BI41" s="1003"/>
      <c r="BJ41" s="1003"/>
      <c r="BK41" s="1003"/>
      <c r="BL41" s="1003"/>
      <c r="BM41" s="1003"/>
      <c r="BN41" s="1003"/>
      <c r="BO41" s="1003"/>
      <c r="BP41" s="1003"/>
      <c r="BQ41" s="1003"/>
      <c r="BR41" s="1003"/>
      <c r="BS41" s="1003"/>
      <c r="BT41" s="1003"/>
      <c r="BU41" s="1003"/>
      <c r="BV41" s="1003"/>
      <c r="BW41" s="1003"/>
      <c r="BX41" s="1003"/>
      <c r="BY41" s="1003"/>
      <c r="BZ41" s="1003"/>
      <c r="CA41" s="1003"/>
      <c r="CB41" s="1003"/>
      <c r="CC41" s="1003"/>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5"/>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792"/>
      <c r="AY42" s="1003"/>
      <c r="AZ42" s="1003"/>
      <c r="BA42" s="1003"/>
      <c r="BB42" s="1003"/>
      <c r="BC42" s="1003"/>
      <c r="BD42" s="1003"/>
      <c r="BE42" s="1003"/>
      <c r="BF42" s="1003"/>
      <c r="BG42" s="1003"/>
      <c r="BH42" s="1003"/>
      <c r="BI42" s="1003"/>
      <c r="BJ42" s="1003"/>
      <c r="BK42" s="1003"/>
      <c r="BL42" s="1003"/>
      <c r="BM42" s="1003"/>
      <c r="BN42" s="1003"/>
      <c r="BO42" s="1003"/>
      <c r="BP42" s="1003"/>
      <c r="BQ42" s="1003"/>
      <c r="BR42" s="1003"/>
      <c r="BS42" s="1003"/>
      <c r="BT42" s="1003"/>
      <c r="BU42" s="1003"/>
      <c r="BV42" s="1003"/>
      <c r="BW42" s="1003"/>
      <c r="BX42" s="1003"/>
      <c r="BY42" s="1003"/>
      <c r="BZ42" s="1003"/>
      <c r="CA42" s="1003"/>
      <c r="CB42" s="1003"/>
      <c r="CC42" s="1003"/>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5"/>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1016"/>
      <c r="AK43" s="1016"/>
      <c r="AL43" s="1016"/>
      <c r="AM43" s="1016"/>
      <c r="AN43" s="1016"/>
      <c r="AO43" s="1016"/>
      <c r="AP43" s="1016"/>
      <c r="AQ43" s="1016"/>
      <c r="AR43" s="1016"/>
      <c r="AS43" s="1016"/>
      <c r="AT43" s="1016"/>
      <c r="AU43" s="1016"/>
      <c r="AV43" s="1016"/>
      <c r="AW43" s="1016"/>
      <c r="AX43" s="792"/>
      <c r="AY43" s="1003"/>
      <c r="AZ43" s="1003"/>
      <c r="BA43" s="1003"/>
      <c r="BB43" s="1003"/>
      <c r="BC43" s="1003"/>
      <c r="BD43" s="1003"/>
      <c r="BE43" s="1003"/>
      <c r="BF43" s="1003"/>
      <c r="BG43" s="1003"/>
      <c r="BH43" s="1003"/>
      <c r="BI43" s="1003"/>
      <c r="BJ43" s="1003"/>
      <c r="BK43" s="1003"/>
      <c r="BL43" s="1003"/>
      <c r="BM43" s="1003"/>
      <c r="BN43" s="1003"/>
      <c r="BO43" s="1003"/>
      <c r="BP43" s="1003"/>
      <c r="BQ43" s="1003"/>
      <c r="BR43" s="1003"/>
      <c r="BS43" s="1003"/>
      <c r="BT43" s="1003"/>
      <c r="BU43" s="1003"/>
      <c r="BV43" s="1003"/>
      <c r="BW43" s="1003"/>
      <c r="BX43" s="1003"/>
      <c r="BY43" s="1003"/>
      <c r="BZ43" s="1003"/>
      <c r="CA43" s="1003"/>
      <c r="CB43" s="1003"/>
      <c r="CC43" s="1003"/>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5"/>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1016"/>
      <c r="AN44" s="1016"/>
      <c r="AO44" s="1016"/>
      <c r="AP44" s="1016"/>
      <c r="AQ44" s="1016"/>
      <c r="AR44" s="1016"/>
      <c r="AS44" s="1016"/>
      <c r="AT44" s="1016"/>
      <c r="AU44" s="1016"/>
      <c r="AV44" s="1016"/>
      <c r="AW44" s="1016"/>
      <c r="AX44" s="792"/>
      <c r="AY44" s="1003"/>
      <c r="AZ44" s="1003"/>
      <c r="BA44" s="1003"/>
      <c r="BB44" s="1003"/>
      <c r="BC44" s="1003"/>
      <c r="BD44" s="1003"/>
      <c r="BE44" s="1003"/>
      <c r="BF44" s="1003"/>
      <c r="BG44" s="1003"/>
      <c r="BH44" s="1003"/>
      <c r="BI44" s="1003"/>
      <c r="BJ44" s="1003"/>
      <c r="BK44" s="1003"/>
      <c r="BL44" s="1003"/>
      <c r="BM44" s="1003"/>
      <c r="BN44" s="1003"/>
      <c r="BO44" s="1003"/>
      <c r="BP44" s="1003"/>
      <c r="BQ44" s="1003"/>
      <c r="BR44" s="1003"/>
      <c r="BS44" s="1003"/>
      <c r="BT44" s="1003"/>
      <c r="BU44" s="1003"/>
      <c r="BV44" s="1003"/>
      <c r="BW44" s="1003"/>
      <c r="BX44" s="1003"/>
      <c r="BY44" s="1003"/>
      <c r="BZ44" s="1003"/>
      <c r="CA44" s="1003"/>
      <c r="CB44" s="1003"/>
      <c r="CC44" s="1003"/>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5"/>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792"/>
      <c r="AY45" s="1003"/>
      <c r="AZ45" s="1003"/>
      <c r="BA45" s="1003"/>
      <c r="BB45" s="1003"/>
      <c r="BC45" s="1003"/>
      <c r="BD45" s="1003"/>
      <c r="BE45" s="1003"/>
      <c r="BF45" s="1003"/>
      <c r="BG45" s="1003"/>
      <c r="BH45" s="1003"/>
      <c r="BI45" s="1003"/>
      <c r="BJ45" s="1003"/>
      <c r="BK45" s="1003"/>
      <c r="BL45" s="1003"/>
      <c r="BM45" s="1003"/>
      <c r="BN45" s="1003"/>
      <c r="BO45" s="1003"/>
      <c r="BP45" s="1003"/>
      <c r="BQ45" s="1003"/>
      <c r="BR45" s="1003"/>
      <c r="BS45" s="1003"/>
      <c r="BT45" s="1003"/>
      <c r="BU45" s="1003"/>
      <c r="BV45" s="1003"/>
      <c r="BW45" s="1003"/>
      <c r="BX45" s="1003"/>
      <c r="BY45" s="1003"/>
      <c r="BZ45" s="1003"/>
      <c r="CA45" s="1003"/>
      <c r="CB45" s="1003"/>
      <c r="CC45" s="1003"/>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5"/>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792"/>
      <c r="AY46" s="1003"/>
      <c r="AZ46" s="1003"/>
      <c r="BA46" s="1003"/>
      <c r="BB46" s="1003"/>
      <c r="BC46" s="1003"/>
      <c r="BD46" s="1003"/>
      <c r="BE46" s="1003"/>
      <c r="BF46" s="1003"/>
      <c r="BG46" s="1003"/>
      <c r="BH46" s="1003"/>
      <c r="BI46" s="1003"/>
      <c r="BJ46" s="1003"/>
      <c r="BK46" s="1003"/>
      <c r="BL46" s="1003"/>
      <c r="BM46" s="1003"/>
      <c r="BN46" s="1003"/>
      <c r="BO46" s="1003"/>
      <c r="BP46" s="1003"/>
      <c r="BQ46" s="1003"/>
      <c r="BR46" s="1003"/>
      <c r="BS46" s="1003"/>
      <c r="BT46" s="1003"/>
      <c r="BU46" s="1003"/>
      <c r="BV46" s="1003"/>
      <c r="BW46" s="1003"/>
      <c r="BX46" s="1003"/>
      <c r="BY46" s="1003"/>
      <c r="BZ46" s="1003"/>
      <c r="CA46" s="1003"/>
      <c r="CB46" s="1003"/>
      <c r="CC46" s="1003"/>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5"/>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6"/>
      <c r="AX47" s="792"/>
      <c r="AY47" s="1003"/>
      <c r="AZ47" s="1003"/>
      <c r="BA47" s="1003"/>
      <c r="BB47" s="1003"/>
      <c r="BC47" s="1003"/>
      <c r="BD47" s="1003"/>
      <c r="BE47" s="1003"/>
      <c r="BF47" s="1003"/>
      <c r="BG47" s="1003"/>
      <c r="BH47" s="1003"/>
      <c r="BI47" s="1003"/>
      <c r="BJ47" s="1003"/>
      <c r="BK47" s="1003"/>
      <c r="BL47" s="1003"/>
      <c r="BM47" s="1003"/>
      <c r="BN47" s="1003"/>
      <c r="BO47" s="1003"/>
      <c r="BP47" s="1003"/>
      <c r="BQ47" s="1003"/>
      <c r="BR47" s="1003"/>
      <c r="BS47" s="1003"/>
      <c r="BT47" s="1003"/>
      <c r="BU47" s="1003"/>
      <c r="BV47" s="1003"/>
      <c r="BW47" s="1003"/>
      <c r="BX47" s="1003"/>
      <c r="BY47" s="1003"/>
      <c r="BZ47" s="1003"/>
      <c r="CA47" s="1003"/>
      <c r="CB47" s="1003"/>
      <c r="CC47" s="1003"/>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5"/>
      <c r="E48" s="1016"/>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s="792"/>
      <c r="AY48" s="1003"/>
      <c r="AZ48" s="1003"/>
      <c r="BA48" s="1003"/>
      <c r="BB48" s="1003"/>
      <c r="BC48" s="1003"/>
      <c r="BD48" s="1003"/>
      <c r="BE48" s="1003"/>
      <c r="BF48" s="1003"/>
      <c r="BG48" s="1003"/>
      <c r="BH48" s="1003"/>
      <c r="BI48" s="1003"/>
      <c r="BJ48" s="1003"/>
      <c r="BK48" s="1003"/>
      <c r="BL48" s="1003"/>
      <c r="BM48" s="1003"/>
      <c r="BN48" s="1003"/>
      <c r="BO48" s="1003"/>
      <c r="BP48" s="1003"/>
      <c r="BQ48" s="1003"/>
      <c r="BR48" s="1003"/>
      <c r="BS48" s="1003"/>
      <c r="BT48" s="1003"/>
      <c r="BU48" s="1003"/>
      <c r="BV48" s="1003"/>
      <c r="BW48" s="1003"/>
      <c r="BX48" s="1003"/>
      <c r="BY48" s="1003"/>
      <c r="BZ48" s="1003"/>
      <c r="CA48" s="1003"/>
      <c r="CB48" s="1003"/>
      <c r="CC48" s="1003"/>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5"/>
      <c r="E49" s="1016"/>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1016"/>
      <c r="AN49" s="1016"/>
      <c r="AO49" s="1016"/>
      <c r="AP49" s="1016"/>
      <c r="AQ49" s="1016"/>
      <c r="AR49" s="1016"/>
      <c r="AS49" s="1016"/>
      <c r="AT49" s="1016"/>
      <c r="AU49" s="1016"/>
      <c r="AV49" s="1016"/>
      <c r="AW49" s="1016"/>
      <c r="AX49" s="792"/>
      <c r="AY49" s="1003"/>
      <c r="AZ49" s="1003"/>
      <c r="BA49" s="1003"/>
      <c r="BB49" s="1003"/>
      <c r="BC49" s="1003"/>
      <c r="BD49" s="1003"/>
      <c r="BE49" s="1003"/>
      <c r="BF49" s="1003"/>
      <c r="BG49" s="1003"/>
      <c r="BH49" s="1003"/>
      <c r="BI49" s="1003"/>
      <c r="BJ49" s="1003"/>
      <c r="BK49" s="1003"/>
      <c r="BL49" s="1003"/>
      <c r="BM49" s="1003"/>
      <c r="BN49" s="1003"/>
      <c r="BO49" s="1003"/>
      <c r="BP49" s="1003"/>
      <c r="BQ49" s="1003"/>
      <c r="BR49" s="1003"/>
      <c r="BS49" s="1003"/>
      <c r="BT49" s="1003"/>
      <c r="BU49" s="1003"/>
      <c r="BV49" s="1003"/>
      <c r="BW49" s="1003"/>
      <c r="BX49" s="1003"/>
      <c r="BY49" s="1003"/>
      <c r="BZ49" s="1003"/>
      <c r="CA49" s="1003"/>
      <c r="CB49" s="1003"/>
      <c r="CC49" s="1003"/>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5"/>
      <c r="E50" s="1016"/>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792"/>
      <c r="AY50" s="1003"/>
      <c r="AZ50" s="1003"/>
      <c r="BA50" s="1003"/>
      <c r="BB50" s="1003"/>
      <c r="BC50" s="1003"/>
      <c r="BD50" s="1003"/>
      <c r="BE50" s="1003"/>
      <c r="BF50" s="1003"/>
      <c r="BG50" s="1003"/>
      <c r="BH50" s="1003"/>
      <c r="BI50" s="1003"/>
      <c r="BJ50" s="1003"/>
      <c r="BK50" s="1003"/>
      <c r="BL50" s="1003"/>
      <c r="BM50" s="1003"/>
      <c r="BN50" s="1003"/>
      <c r="BO50" s="1003"/>
      <c r="BP50" s="1003"/>
      <c r="BQ50" s="1003"/>
      <c r="BR50" s="1003"/>
      <c r="BS50" s="1003"/>
      <c r="BT50" s="1003"/>
      <c r="BU50" s="1003"/>
      <c r="BV50" s="1003"/>
      <c r="BW50" s="1003"/>
      <c r="BX50" s="1003"/>
      <c r="BY50" s="1003"/>
      <c r="BZ50" s="1003"/>
      <c r="CA50" s="1003"/>
      <c r="CB50" s="1003"/>
      <c r="CC50" s="1003"/>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5"/>
      <c r="E51" s="1016"/>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1016"/>
      <c r="AN51" s="1016"/>
      <c r="AO51" s="1016"/>
      <c r="AP51" s="1016"/>
      <c r="AQ51" s="1016"/>
      <c r="AR51" s="1016"/>
      <c r="AS51" s="1016"/>
      <c r="AT51" s="1016"/>
      <c r="AU51" s="1016"/>
      <c r="AV51" s="1016"/>
      <c r="AW51" s="1016"/>
      <c r="AX51" s="792"/>
      <c r="AY51" s="1003"/>
      <c r="AZ51" s="1003"/>
      <c r="BA51" s="1003"/>
      <c r="BB51" s="1003"/>
      <c r="BC51" s="1003"/>
      <c r="BD51" s="1003"/>
      <c r="BE51" s="1003"/>
      <c r="BF51" s="1003"/>
      <c r="BG51" s="1003"/>
      <c r="BH51" s="1003"/>
      <c r="BI51" s="1003"/>
      <c r="BJ51" s="1003"/>
      <c r="BK51" s="1003"/>
      <c r="BL51" s="1003"/>
      <c r="BM51" s="1003"/>
      <c r="BN51" s="1003"/>
      <c r="BO51" s="1003"/>
      <c r="BP51" s="1003"/>
      <c r="BQ51" s="1003"/>
      <c r="BR51" s="1003"/>
      <c r="BS51" s="1003"/>
      <c r="BT51" s="1003"/>
      <c r="BU51" s="1003"/>
      <c r="BV51" s="1003"/>
      <c r="BW51" s="1003"/>
      <c r="BX51" s="1003"/>
      <c r="BY51" s="1003"/>
      <c r="BZ51" s="1003"/>
      <c r="CA51" s="1003"/>
      <c r="CB51" s="1003"/>
      <c r="CC51" s="1003"/>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8"/>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29"/>
      <c r="AW52" s="1029"/>
      <c r="AX52" s="792"/>
      <c r="AY52" s="1003"/>
      <c r="AZ52" s="1003"/>
      <c r="BA52" s="1003"/>
      <c r="BB52" s="1003"/>
      <c r="BC52" s="1003"/>
      <c r="BD52" s="1003"/>
      <c r="BE52" s="1003"/>
      <c r="BF52" s="1003"/>
      <c r="BG52" s="1003"/>
      <c r="BH52" s="1003"/>
      <c r="BI52" s="1003"/>
      <c r="BJ52" s="1003"/>
      <c r="BK52" s="1003"/>
      <c r="BL52" s="1003"/>
      <c r="BM52" s="1003"/>
      <c r="BN52" s="1003"/>
      <c r="BO52" s="1003"/>
      <c r="BP52" s="1003"/>
      <c r="BQ52" s="1003"/>
      <c r="BR52" s="1003"/>
      <c r="BS52" s="1003"/>
      <c r="BT52" s="1003"/>
      <c r="BU52" s="1003"/>
      <c r="BV52" s="1003"/>
      <c r="BW52" s="1003"/>
      <c r="BX52" s="1003"/>
      <c r="BY52" s="1003"/>
      <c r="BZ52" s="1003"/>
      <c r="CA52" s="1003"/>
      <c r="CB52" s="1003"/>
      <c r="CC52" s="1003"/>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954"/>
      <c r="AL53" s="954"/>
      <c r="AM53" s="954"/>
      <c r="AN53" s="954"/>
      <c r="AO53" s="954"/>
      <c r="AP53" s="954"/>
      <c r="AQ53" s="954"/>
      <c r="AR53" s="954"/>
      <c r="AS53" s="954"/>
      <c r="AT53" s="954"/>
      <c r="AU53" s="954"/>
      <c r="AV53" s="954"/>
      <c r="AW53" s="954"/>
      <c r="AX53" s="77"/>
      <c r="AY53" s="1003"/>
      <c r="AZ53" s="1003"/>
      <c r="BA53" s="1003"/>
      <c r="BB53" s="1003"/>
      <c r="BC53" s="1003"/>
      <c r="BD53" s="1003"/>
      <c r="BE53" s="1003"/>
      <c r="BF53" s="1003"/>
      <c r="BG53" s="1003"/>
      <c r="BH53" s="1003"/>
      <c r="BI53" s="1003"/>
      <c r="BJ53" s="1003"/>
      <c r="BK53" s="1003"/>
      <c r="BL53" s="1003"/>
      <c r="BM53" s="1003"/>
      <c r="BN53" s="1003"/>
      <c r="BO53" s="1003"/>
      <c r="BP53" s="1003"/>
      <c r="BQ53" s="1003"/>
      <c r="BR53" s="1003"/>
      <c r="BS53" s="1003"/>
      <c r="BT53" s="1003"/>
      <c r="BU53" s="1003"/>
      <c r="BV53" s="1003"/>
      <c r="BW53" s="1003"/>
      <c r="BX53" s="1003"/>
      <c r="BY53" s="1003"/>
      <c r="BZ53" s="1003"/>
      <c r="CA53" s="1003"/>
      <c r="CB53" s="1003"/>
      <c r="CC53" s="1003"/>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0"/>
      <c r="AZ54" s="1030"/>
      <c r="BA54" s="1030"/>
      <c r="BB54" s="1030"/>
      <c r="BC54" s="1030"/>
      <c r="BD54" s="1030"/>
      <c r="BE54" s="1030"/>
      <c r="BF54" s="1030"/>
      <c r="BG54" s="1030"/>
      <c r="BH54" s="1030"/>
      <c r="BI54" s="1030"/>
      <c r="BJ54" s="1030"/>
      <c r="BK54" s="1030"/>
      <c r="BL54" s="1030"/>
      <c r="BM54" s="1030"/>
      <c r="BN54" s="1030"/>
      <c r="BO54" s="1030"/>
      <c r="BP54" s="1030"/>
      <c r="BQ54" s="1030"/>
      <c r="BR54" s="1030"/>
      <c r="BS54" s="1030"/>
      <c r="BT54" s="1030"/>
      <c r="BU54" s="1030"/>
      <c r="BV54" s="1030"/>
      <c r="BW54" s="1030"/>
      <c r="BX54" s="1030"/>
      <c r="BY54" s="1030"/>
      <c r="BZ54" s="1030"/>
      <c r="CA54" s="1030"/>
      <c r="CB54" s="1030"/>
      <c r="CC54" s="1030"/>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HQ110"/>
  <sheetViews>
    <sheetView showGridLines="0" zoomScale="110" zoomScaleNormal="110" zoomScaleSheetLayoutView="80" zoomScalePageLayoutView="70" workbookViewId="0" topLeftCell="C4">
      <selection activeCell="F9" sqref="F9"/>
    </sheetView>
  </sheetViews>
  <sheetFormatPr defaultColWidth="9.421875" defaultRowHeight="12.75"/>
  <cols>
    <col min="1" max="1" width="6.28125" style="365" hidden="1" customWidth="1"/>
    <col min="2" max="2" width="5.7109375" style="365" hidden="1" customWidth="1"/>
    <col min="3" max="3" width="12.0039062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9.0039062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2" t="s">
        <v>71</v>
      </c>
      <c r="D1" s="972"/>
      <c r="E1" s="972"/>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458</v>
      </c>
      <c r="C3" s="212" t="s">
        <v>99</v>
      </c>
      <c r="D3" s="499" t="s">
        <v>378</v>
      </c>
      <c r="E3" s="497"/>
      <c r="F3" s="216"/>
      <c r="G3" s="212" t="s">
        <v>100</v>
      </c>
      <c r="H3" s="213"/>
      <c r="I3" s="214"/>
      <c r="J3" s="213"/>
      <c r="K3" s="215"/>
      <c r="L3" s="213"/>
      <c r="M3" s="1023"/>
      <c r="N3" s="979"/>
      <c r="O3" s="979"/>
      <c r="P3" s="979"/>
      <c r="Q3" s="979"/>
      <c r="R3" s="979"/>
      <c r="S3" s="979"/>
      <c r="T3" s="979"/>
      <c r="U3" s="979"/>
      <c r="V3" s="979"/>
      <c r="W3" s="979"/>
      <c r="X3" s="979"/>
      <c r="Y3" s="979"/>
      <c r="Z3" s="979"/>
      <c r="AA3" s="979"/>
      <c r="AB3" s="979"/>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973"/>
      <c r="AQ4" s="973"/>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7"/>
      <c r="BW4" s="1007"/>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1719</v>
      </c>
      <c r="C5" s="243" t="s">
        <v>164</v>
      </c>
      <c r="D5" s="500" t="s">
        <v>379</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v>795.9</v>
      </c>
      <c r="AO10" s="164" t="s">
        <v>361</v>
      </c>
      <c r="AP10" s="622">
        <v>802.9</v>
      </c>
      <c r="AQ10" s="164" t="s">
        <v>361</v>
      </c>
      <c r="AR10" s="622">
        <v>809.6</v>
      </c>
      <c r="AS10" s="164" t="s">
        <v>361</v>
      </c>
      <c r="AT10" s="622">
        <v>816.5</v>
      </c>
      <c r="AU10" s="164" t="s">
        <v>361</v>
      </c>
      <c r="AV10" s="622">
        <v>823.3</v>
      </c>
      <c r="AW10" s="164" t="s">
        <v>361</v>
      </c>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ok</v>
      </c>
      <c r="CM10" s="653"/>
      <c r="CN10" s="343" t="str">
        <f t="shared" si="16"/>
        <v>ok</v>
      </c>
      <c r="CO10" s="343"/>
      <c r="CP10" s="343" t="str">
        <f t="shared" si="17"/>
        <v>ok</v>
      </c>
      <c r="CQ10" s="343"/>
      <c r="CR10" s="343" t="str">
        <f t="shared" si="18"/>
        <v>ok</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v>694.510986328125</v>
      </c>
      <c r="AA12" s="158" t="s">
        <v>360</v>
      </c>
      <c r="AB12" s="633">
        <v>716.143005371094</v>
      </c>
      <c r="AC12" s="158" t="s">
        <v>360</v>
      </c>
      <c r="AD12" s="633">
        <v>582.056030273438</v>
      </c>
      <c r="AE12" s="158" t="s">
        <v>360</v>
      </c>
      <c r="AF12" s="633">
        <v>607.982971191406</v>
      </c>
      <c r="AG12" s="158" t="s">
        <v>360</v>
      </c>
      <c r="AH12" s="633">
        <v>679.867492675781</v>
      </c>
      <c r="AI12" s="158" t="s">
        <v>360</v>
      </c>
      <c r="AJ12" s="633">
        <v>642.210632324219</v>
      </c>
      <c r="AK12" s="158" t="s">
        <v>360</v>
      </c>
      <c r="AL12" s="633">
        <v>614.35791015625</v>
      </c>
      <c r="AM12" s="158" t="s">
        <v>360</v>
      </c>
      <c r="AN12" s="633">
        <v>610.849731445312</v>
      </c>
      <c r="AO12" s="158" t="s">
        <v>360</v>
      </c>
      <c r="AP12" s="633">
        <v>609.237548828125</v>
      </c>
      <c r="AQ12" s="158" t="s">
        <v>360</v>
      </c>
      <c r="AR12" s="633">
        <v>621.44384765625</v>
      </c>
      <c r="AS12" s="158" t="s">
        <v>360</v>
      </c>
      <c r="AT12" s="633">
        <v>704.47</v>
      </c>
      <c r="AU12" s="158" t="s">
        <v>360</v>
      </c>
      <c r="AV12" s="633">
        <v>706.22</v>
      </c>
      <c r="AW12" s="158" t="s">
        <v>360</v>
      </c>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ok</v>
      </c>
      <c r="BY12" s="314"/>
      <c r="BZ12" s="314" t="str">
        <f t="shared" si="9"/>
        <v>ok</v>
      </c>
      <c r="CA12" s="314"/>
      <c r="CB12" s="314" t="str">
        <f t="shared" si="10"/>
        <v>ok</v>
      </c>
      <c r="CC12" s="314"/>
      <c r="CD12" s="314" t="str">
        <f t="shared" si="11"/>
        <v>ok</v>
      </c>
      <c r="CE12" s="658"/>
      <c r="CF12" s="314" t="str">
        <f t="shared" si="12"/>
        <v>ok</v>
      </c>
      <c r="CG12" s="314"/>
      <c r="CH12" s="314" t="str">
        <f t="shared" si="13"/>
        <v>ok</v>
      </c>
      <c r="CI12" s="314"/>
      <c r="CJ12" s="314" t="str">
        <f t="shared" si="14"/>
        <v>ok</v>
      </c>
      <c r="CK12" s="314"/>
      <c r="CL12" s="314" t="str">
        <f t="shared" si="15"/>
        <v>ok</v>
      </c>
      <c r="CM12" s="658"/>
      <c r="CN12" s="314" t="str">
        <f t="shared" si="16"/>
        <v>ok</v>
      </c>
      <c r="CO12" s="314"/>
      <c r="CP12" s="314" t="str">
        <f t="shared" si="17"/>
        <v>ok</v>
      </c>
      <c r="CQ12" s="314"/>
      <c r="CR12" s="314" t="str">
        <f t="shared" si="18"/>
        <v>ok</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v>694.510986328125</v>
      </c>
      <c r="AA14" s="527" t="s">
        <v>360</v>
      </c>
      <c r="AB14" s="634">
        <v>716.143005371094</v>
      </c>
      <c r="AC14" s="527" t="s">
        <v>360</v>
      </c>
      <c r="AD14" s="634">
        <v>582.056030273438</v>
      </c>
      <c r="AE14" s="527" t="s">
        <v>360</v>
      </c>
      <c r="AF14" s="634">
        <v>607.982971191406</v>
      </c>
      <c r="AG14" s="527" t="s">
        <v>360</v>
      </c>
      <c r="AH14" s="634">
        <v>679.867492675781</v>
      </c>
      <c r="AI14" s="527" t="s">
        <v>360</v>
      </c>
      <c r="AJ14" s="634">
        <v>642.210632324219</v>
      </c>
      <c r="AK14" s="527" t="s">
        <v>360</v>
      </c>
      <c r="AL14" s="634">
        <v>614.35791015625</v>
      </c>
      <c r="AM14" s="527" t="s">
        <v>360</v>
      </c>
      <c r="AN14" s="634">
        <v>610.849731445312</v>
      </c>
      <c r="AO14" s="527" t="s">
        <v>360</v>
      </c>
      <c r="AP14" s="634">
        <v>609.237548828125</v>
      </c>
      <c r="AQ14" s="527" t="s">
        <v>360</v>
      </c>
      <c r="AR14" s="634">
        <v>621.44384765625</v>
      </c>
      <c r="AS14" s="527" t="s">
        <v>360</v>
      </c>
      <c r="AT14" s="634">
        <v>704.47</v>
      </c>
      <c r="AU14" s="527" t="s">
        <v>360</v>
      </c>
      <c r="AV14" s="634">
        <v>706.22</v>
      </c>
      <c r="AW14" s="527" t="s">
        <v>360</v>
      </c>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ok</v>
      </c>
      <c r="BY14" s="314"/>
      <c r="BZ14" s="314" t="str">
        <f t="shared" si="9"/>
        <v>ok</v>
      </c>
      <c r="CA14" s="314"/>
      <c r="CB14" s="314" t="str">
        <f t="shared" si="10"/>
        <v>ok</v>
      </c>
      <c r="CC14" s="314"/>
      <c r="CD14" s="314" t="str">
        <f t="shared" si="11"/>
        <v>ok</v>
      </c>
      <c r="CE14" s="658"/>
      <c r="CF14" s="314" t="str">
        <f t="shared" si="12"/>
        <v>ok</v>
      </c>
      <c r="CG14" s="314"/>
      <c r="CH14" s="314" t="str">
        <f t="shared" si="13"/>
        <v>ok</v>
      </c>
      <c r="CI14" s="314"/>
      <c r="CJ14" s="314" t="str">
        <f t="shared" si="14"/>
        <v>ok</v>
      </c>
      <c r="CK14" s="314"/>
      <c r="CL14" s="314" t="str">
        <f t="shared" si="15"/>
        <v>ok</v>
      </c>
      <c r="CM14" s="658"/>
      <c r="CN14" s="314" t="str">
        <f t="shared" si="16"/>
        <v>ok</v>
      </c>
      <c r="CO14" s="314"/>
      <c r="CP14" s="314" t="str">
        <f t="shared" si="17"/>
        <v>ok</v>
      </c>
      <c r="CQ14" s="314"/>
      <c r="CR14" s="314" t="str">
        <f t="shared" si="18"/>
        <v>ok</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350</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v>694.510986328125</v>
      </c>
      <c r="AA19" s="158" t="s">
        <v>360</v>
      </c>
      <c r="AB19" s="634">
        <v>716.143005371094</v>
      </c>
      <c r="AC19" s="158" t="s">
        <v>360</v>
      </c>
      <c r="AD19" s="634">
        <v>582.056030273438</v>
      </c>
      <c r="AE19" s="158" t="s">
        <v>360</v>
      </c>
      <c r="AF19" s="634">
        <v>607.982971191406</v>
      </c>
      <c r="AG19" s="158" t="s">
        <v>360</v>
      </c>
      <c r="AH19" s="634">
        <v>679.867492675781</v>
      </c>
      <c r="AI19" s="158" t="s">
        <v>360</v>
      </c>
      <c r="AJ19" s="634">
        <v>642.210632324219</v>
      </c>
      <c r="AK19" s="158" t="s">
        <v>360</v>
      </c>
      <c r="AL19" s="634">
        <v>614.35791015625</v>
      </c>
      <c r="AM19" s="158" t="s">
        <v>360</v>
      </c>
      <c r="AN19" s="634">
        <v>610.849731445312</v>
      </c>
      <c r="AO19" s="158" t="s">
        <v>360</v>
      </c>
      <c r="AP19" s="634">
        <v>609.237548828125</v>
      </c>
      <c r="AQ19" s="158" t="s">
        <v>360</v>
      </c>
      <c r="AR19" s="634">
        <v>621.44384765625</v>
      </c>
      <c r="AS19" s="158" t="s">
        <v>360</v>
      </c>
      <c r="AT19" s="634">
        <v>704.47</v>
      </c>
      <c r="AU19" s="158" t="s">
        <v>360</v>
      </c>
      <c r="AV19" s="634">
        <v>706.22</v>
      </c>
      <c r="AW19" s="158" t="s">
        <v>360</v>
      </c>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ok</v>
      </c>
      <c r="BY19" s="314"/>
      <c r="BZ19" s="314" t="str">
        <f t="shared" si="9"/>
        <v>ok</v>
      </c>
      <c r="CA19" s="314"/>
      <c r="CB19" s="314" t="str">
        <f t="shared" si="10"/>
        <v>ok</v>
      </c>
      <c r="CC19" s="314"/>
      <c r="CD19" s="314" t="str">
        <f t="shared" si="11"/>
        <v>ok</v>
      </c>
      <c r="CE19" s="658"/>
      <c r="CF19" s="314" t="str">
        <f t="shared" si="12"/>
        <v>ok</v>
      </c>
      <c r="CG19" s="314"/>
      <c r="CH19" s="314" t="str">
        <f t="shared" si="13"/>
        <v>ok</v>
      </c>
      <c r="CI19" s="314"/>
      <c r="CJ19" s="314" t="str">
        <f t="shared" si="14"/>
        <v>ok</v>
      </c>
      <c r="CK19" s="314"/>
      <c r="CL19" s="314" t="str">
        <f t="shared" si="15"/>
        <v>ok</v>
      </c>
      <c r="CM19" s="658"/>
      <c r="CN19" s="314" t="str">
        <f t="shared" si="16"/>
        <v>ok</v>
      </c>
      <c r="CO19" s="314"/>
      <c r="CP19" s="314" t="str">
        <f t="shared" si="17"/>
        <v>ok</v>
      </c>
      <c r="CQ19" s="314"/>
      <c r="CR19" s="314" t="str">
        <f t="shared" si="18"/>
        <v>ok</v>
      </c>
      <c r="CS19" s="314"/>
      <c r="CT19" s="103"/>
    </row>
    <row r="20" spans="2:98" ht="18.75" customHeight="1">
      <c r="B20" s="418">
        <v>2879</v>
      </c>
      <c r="C20" s="619">
        <v>12</v>
      </c>
      <c r="D20" s="643" t="s">
        <v>351</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5" t="s">
        <v>168</v>
      </c>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77" t="s">
        <v>23</v>
      </c>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80"/>
      <c r="AS24" s="980"/>
      <c r="AT24" s="980"/>
      <c r="AU24" s="980"/>
      <c r="AV24" s="980"/>
      <c r="AW24" s="980"/>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ok</v>
      </c>
      <c r="CK24" s="602"/>
      <c r="CL24" s="602" t="str">
        <f>IF(AP10="","N/A",IF(AP14="","N/A",IF(AP10&lt;AP14,"&lt;&gt;","ok")))</f>
        <v>ok</v>
      </c>
      <c r="CM24" s="602"/>
      <c r="CN24" s="602" t="str">
        <f>IF(AR10="","N/A",IF(AR14="","N/A",IF(AR10&lt;AR14,"&lt;&gt;","ok")))</f>
        <v>ok</v>
      </c>
      <c r="CO24" s="602"/>
      <c r="CP24" s="602" t="str">
        <f>IF(AT10="","N/A",IF(AT14="","N/A",IF(AT10&lt;AT14,"&lt;&gt;","ok")))</f>
        <v>ok</v>
      </c>
      <c r="CQ24" s="602"/>
      <c r="CR24" s="602" t="str">
        <f>IF(AV10="","N/A",IF(AV14="","N/A",IF(AV10&lt;AV14,"&lt;&gt;","ok")))</f>
        <v>ok</v>
      </c>
      <c r="CS24" s="602"/>
      <c r="CT24" s="103"/>
    </row>
    <row r="25" spans="3:98" ht="15" customHeight="1">
      <c r="C25" s="239" t="s">
        <v>157</v>
      </c>
      <c r="D25" s="970" t="s">
        <v>213</v>
      </c>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694.510986328125</v>
      </c>
      <c r="BW25" s="766"/>
      <c r="BX25" s="775">
        <f>AB14</f>
        <v>716.143005371094</v>
      </c>
      <c r="BY25" s="767"/>
      <c r="BZ25" s="777">
        <f>AD14</f>
        <v>582.056030273438</v>
      </c>
      <c r="CA25" s="777"/>
      <c r="CB25" s="777">
        <f>AF14</f>
        <v>607.982971191406</v>
      </c>
      <c r="CC25" s="777"/>
      <c r="CD25" s="777">
        <f>AH14</f>
        <v>679.867492675781</v>
      </c>
      <c r="CE25" s="777"/>
      <c r="CF25" s="777">
        <f>AJ14</f>
        <v>642.210632324219</v>
      </c>
      <c r="CG25" s="777"/>
      <c r="CH25" s="777">
        <f>AL14</f>
        <v>614.35791015625</v>
      </c>
      <c r="CI25" s="777"/>
      <c r="CJ25" s="777">
        <f>AN14</f>
        <v>610.849731445312</v>
      </c>
      <c r="CK25" s="777"/>
      <c r="CL25" s="777">
        <f>AP14</f>
        <v>609.237548828125</v>
      </c>
      <c r="CM25" s="777"/>
      <c r="CN25" s="777">
        <f>AR14</f>
        <v>621.44384765625</v>
      </c>
      <c r="CO25" s="777"/>
      <c r="CP25" s="777">
        <f>AT14</f>
        <v>704.47</v>
      </c>
      <c r="CQ25" s="777"/>
      <c r="CR25" s="777">
        <f>AV14</f>
        <v>706.22</v>
      </c>
      <c r="CS25" s="777"/>
      <c r="CT25" s="103"/>
    </row>
    <row r="26" spans="3:98" ht="11.25" customHeight="1">
      <c r="C26" s="239"/>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6"/>
      <c r="AK26" s="966"/>
      <c r="AL26" s="966"/>
      <c r="AM26" s="966"/>
      <c r="AN26" s="966"/>
      <c r="AO26" s="966"/>
      <c r="AP26" s="966"/>
      <c r="AQ26" s="966"/>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694.510986328125</v>
      </c>
      <c r="BW26" s="682"/>
      <c r="BX26" s="682">
        <f>AB12+AB13</f>
        <v>716.143005371094</v>
      </c>
      <c r="BY26" s="776"/>
      <c r="BZ26" s="776">
        <f>AD12+AD13</f>
        <v>582.056030273438</v>
      </c>
      <c r="CA26" s="776"/>
      <c r="CB26" s="776">
        <f>AF12+AF13</f>
        <v>607.982971191406</v>
      </c>
      <c r="CC26" s="776"/>
      <c r="CD26" s="776">
        <f>AH12+AH13</f>
        <v>679.867492675781</v>
      </c>
      <c r="CE26" s="776"/>
      <c r="CF26" s="776">
        <f>AJ12+AJ13</f>
        <v>642.210632324219</v>
      </c>
      <c r="CG26" s="776"/>
      <c r="CH26" s="776">
        <f>AL12+AL13</f>
        <v>614.35791015625</v>
      </c>
      <c r="CI26" s="776"/>
      <c r="CJ26" s="776">
        <f>AN12+AN13</f>
        <v>610.849731445312</v>
      </c>
      <c r="CK26" s="776"/>
      <c r="CL26" s="776">
        <f>AP12+AP13</f>
        <v>609.237548828125</v>
      </c>
      <c r="CM26" s="776"/>
      <c r="CN26" s="776">
        <f>AR12+AR13</f>
        <v>621.44384765625</v>
      </c>
      <c r="CO26" s="776"/>
      <c r="CP26" s="776">
        <f>AT12+AT13</f>
        <v>704.47</v>
      </c>
      <c r="CQ26" s="776"/>
      <c r="CR26" s="776">
        <f>AV12+AV13</f>
        <v>706.22</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694.510986328125</v>
      </c>
      <c r="BW28" s="419"/>
      <c r="BX28" s="419">
        <f>(AB15+AB16+AB17+AB19+AB21)</f>
        <v>716.143005371094</v>
      </c>
      <c r="BY28" s="419"/>
      <c r="BZ28" s="419">
        <f>(AD15+AD16+AD17+AD19+AD21)</f>
        <v>582.056030273438</v>
      </c>
      <c r="CA28" s="419"/>
      <c r="CB28" s="419">
        <f>(AF15+AF16+AF17+AF19+AF21)</f>
        <v>607.982971191406</v>
      </c>
      <c r="CC28" s="419"/>
      <c r="CD28" s="419">
        <f>(AH15+AH16+AH17+AH19+AH21)</f>
        <v>679.867492675781</v>
      </c>
      <c r="CE28" s="419"/>
      <c r="CF28" s="419">
        <f>(AJ15+AJ16+AJ17+AJ19+AJ21)</f>
        <v>642.210632324219</v>
      </c>
      <c r="CG28" s="419"/>
      <c r="CH28" s="419">
        <f>(AL15+AL16+AL17+AL19+AL21)</f>
        <v>614.35791015625</v>
      </c>
      <c r="CI28" s="419"/>
      <c r="CJ28" s="419">
        <f>(AN15+AN16+AN17+AN19+AN21)</f>
        <v>610.849731445312</v>
      </c>
      <c r="CK28" s="419"/>
      <c r="CL28" s="419">
        <f>(AP15+AP16+AP17+AP19+AP21)</f>
        <v>609.237548828125</v>
      </c>
      <c r="CM28" s="419"/>
      <c r="CN28" s="419">
        <f>(AR15+AR16+AR17+AR19+AR21)</f>
        <v>621.44384765625</v>
      </c>
      <c r="CO28" s="419"/>
      <c r="CP28" s="419">
        <f>(AT15+AT16+AT17+AT19+AT21)</f>
        <v>704.47</v>
      </c>
      <c r="CQ28" s="419"/>
      <c r="CR28" s="419">
        <f>(AV15+AV16+AV17+AV19+AV21)</f>
        <v>706.22</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5&lt;14</v>
      </c>
      <c r="CC29" s="419"/>
      <c r="CD29" s="419" t="str">
        <f>IF((ISBLANK(AH14)),"N/A",IF(ROUND(CD25,0)&lt;ROUND(BX28,0),"5&lt;14",IF(OR(ISBLANK(AH15),ISBLANK(AH16),ISBLANK(AH17),ISBLANK(AH19),ISBLANK(AH21)),"N/A",IF(ROUND(CD25,0)&gt;=ROUND(CD28,0),"ok","&lt;&gt;"))))</f>
        <v>5&lt;14</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5&lt;14</v>
      </c>
      <c r="CK29" s="419"/>
      <c r="CL29" s="419" t="str">
        <f>IF((ISBLANK(AP14)),"N/A",IF(ROUND(CL25,0)&lt;ROUND(CF28,0),"5&lt;14",IF(OR(ISBLANK(AP15),ISBLANK(AP16),ISBLANK(AP17),ISBLANK(AP19),ISBLANK(AP21)),"N/A",IF(ROUND(CL25,0)&gt;=ROUND(CL28,0),"ok","&lt;&gt;"))))</f>
        <v>5&lt;14</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4" t="s">
        <v>110</v>
      </c>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65">
        <v>0</v>
      </c>
      <c r="B31" s="365">
        <v>6306</v>
      </c>
      <c r="C31" s="789" t="s">
        <v>360</v>
      </c>
      <c r="D31" s="1026" t="s">
        <v>384</v>
      </c>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027"/>
      <c r="AU31" s="1027"/>
      <c r="AV31" s="1027"/>
      <c r="AW31" s="1027"/>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c r="A32" s="365">
        <v>1</v>
      </c>
      <c r="B32" s="365">
        <v>-1</v>
      </c>
      <c r="C32" s="790" t="s">
        <v>361</v>
      </c>
      <c r="D32" s="1015" t="s">
        <v>369</v>
      </c>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1016"/>
      <c r="AN32" s="1016"/>
      <c r="AO32" s="1016"/>
      <c r="AP32" s="1016"/>
      <c r="AQ32" s="1016"/>
      <c r="AR32" s="1016"/>
      <c r="AS32" s="1016"/>
      <c r="AT32" s="1016"/>
      <c r="AU32" s="1016"/>
      <c r="AV32" s="1016"/>
      <c r="AW32" s="1016"/>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5"/>
      <c r="E33" s="1016"/>
      <c r="F33" s="1016"/>
      <c r="G33" s="1016"/>
      <c r="H33" s="1016"/>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6"/>
      <c r="AP33" s="1016"/>
      <c r="AQ33" s="1016"/>
      <c r="AR33" s="1016"/>
      <c r="AS33" s="1016"/>
      <c r="AT33" s="1016"/>
      <c r="AU33" s="1016"/>
      <c r="AV33" s="1016"/>
      <c r="AW33" s="1016"/>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5"/>
      <c r="E34" s="1016"/>
      <c r="F34" s="1016"/>
      <c r="G34" s="1016"/>
      <c r="H34" s="1016"/>
      <c r="I34" s="1016"/>
      <c r="J34" s="1016"/>
      <c r="K34" s="1016"/>
      <c r="L34" s="1016"/>
      <c r="M34" s="1016"/>
      <c r="N34" s="1016"/>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16"/>
      <c r="AQ34" s="1016"/>
      <c r="AR34" s="1016"/>
      <c r="AS34" s="1016"/>
      <c r="AT34" s="1016"/>
      <c r="AU34" s="1016"/>
      <c r="AV34" s="1016"/>
      <c r="AW34" s="1016"/>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5"/>
      <c r="E35" s="1016"/>
      <c r="F35" s="1016"/>
      <c r="G35" s="1016"/>
      <c r="H35" s="1016"/>
      <c r="I35" s="1016"/>
      <c r="J35" s="1016"/>
      <c r="K35" s="1016"/>
      <c r="L35" s="1016"/>
      <c r="M35" s="1016"/>
      <c r="N35" s="1016"/>
      <c r="O35" s="1016"/>
      <c r="P35" s="1016"/>
      <c r="Q35" s="1016"/>
      <c r="R35" s="1016"/>
      <c r="S35" s="1016"/>
      <c r="T35" s="1016"/>
      <c r="U35" s="1016"/>
      <c r="V35" s="1016"/>
      <c r="W35" s="1016"/>
      <c r="X35" s="1016"/>
      <c r="Y35" s="1016"/>
      <c r="Z35" s="1016"/>
      <c r="AA35" s="1016"/>
      <c r="AB35" s="1016"/>
      <c r="AC35" s="1016"/>
      <c r="AD35" s="1016"/>
      <c r="AE35" s="1016"/>
      <c r="AF35" s="1016"/>
      <c r="AG35" s="1016"/>
      <c r="AH35" s="1016"/>
      <c r="AI35" s="1016"/>
      <c r="AJ35" s="1016"/>
      <c r="AK35" s="1016"/>
      <c r="AL35" s="1016"/>
      <c r="AM35" s="1016"/>
      <c r="AN35" s="1016"/>
      <c r="AO35" s="1016"/>
      <c r="AP35" s="1016"/>
      <c r="AQ35" s="1016"/>
      <c r="AR35" s="1016"/>
      <c r="AS35" s="1016"/>
      <c r="AT35" s="1016"/>
      <c r="AU35" s="1016"/>
      <c r="AV35" s="1016"/>
      <c r="AW35" s="1016"/>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5"/>
      <c r="E36" s="1016"/>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1016"/>
      <c r="AP36" s="1016"/>
      <c r="AQ36" s="1016"/>
      <c r="AR36" s="1016"/>
      <c r="AS36" s="1016"/>
      <c r="AT36" s="1016"/>
      <c r="AU36" s="1016"/>
      <c r="AV36" s="1016"/>
      <c r="AW36" s="1016"/>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5"/>
      <c r="E37" s="1016"/>
      <c r="F37" s="1016"/>
      <c r="G37" s="1016"/>
      <c r="H37" s="1016"/>
      <c r="I37" s="1016"/>
      <c r="J37" s="1016"/>
      <c r="K37" s="1016"/>
      <c r="L37" s="1016"/>
      <c r="M37" s="1016"/>
      <c r="N37" s="1016"/>
      <c r="O37" s="1016"/>
      <c r="P37" s="1016"/>
      <c r="Q37" s="1016"/>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16"/>
      <c r="AS37" s="1016"/>
      <c r="AT37" s="1016"/>
      <c r="AU37" s="1016"/>
      <c r="AV37" s="1016"/>
      <c r="AW37" s="1016"/>
      <c r="AX37" s="792"/>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5"/>
      <c r="E38" s="1016"/>
      <c r="F38" s="1016"/>
      <c r="G38" s="1016"/>
      <c r="H38" s="1016"/>
      <c r="I38" s="1016"/>
      <c r="J38" s="1016"/>
      <c r="K38" s="1016"/>
      <c r="L38" s="1016"/>
      <c r="M38" s="1016"/>
      <c r="N38" s="1016"/>
      <c r="O38" s="1016"/>
      <c r="P38" s="1016"/>
      <c r="Q38" s="1016"/>
      <c r="R38" s="1016"/>
      <c r="S38" s="1016"/>
      <c r="T38" s="1016"/>
      <c r="U38" s="1016"/>
      <c r="V38" s="1016"/>
      <c r="W38" s="1016"/>
      <c r="X38" s="1016"/>
      <c r="Y38" s="1016"/>
      <c r="Z38" s="1016"/>
      <c r="AA38" s="1016"/>
      <c r="AB38" s="1016"/>
      <c r="AC38" s="1016"/>
      <c r="AD38" s="1016"/>
      <c r="AE38" s="1016"/>
      <c r="AF38" s="1016"/>
      <c r="AG38" s="1016"/>
      <c r="AH38" s="1016"/>
      <c r="AI38" s="1016"/>
      <c r="AJ38" s="1016"/>
      <c r="AK38" s="1016"/>
      <c r="AL38" s="1016"/>
      <c r="AM38" s="1016"/>
      <c r="AN38" s="1016"/>
      <c r="AO38" s="1016"/>
      <c r="AP38" s="1016"/>
      <c r="AQ38" s="1016"/>
      <c r="AR38" s="1016"/>
      <c r="AS38" s="1016"/>
      <c r="AT38" s="1016"/>
      <c r="AU38" s="1016"/>
      <c r="AV38" s="1016"/>
      <c r="AW38" s="1016"/>
      <c r="AX38" s="792"/>
      <c r="AY38" s="1003"/>
      <c r="AZ38" s="1003"/>
      <c r="BA38" s="1003"/>
      <c r="BB38" s="1003"/>
      <c r="BC38" s="1003"/>
      <c r="BD38" s="1003"/>
      <c r="BE38" s="1003"/>
      <c r="BF38" s="1003"/>
      <c r="BG38" s="1003"/>
      <c r="BH38" s="1003"/>
      <c r="BI38" s="1003"/>
      <c r="BJ38" s="1003"/>
      <c r="BK38" s="1003"/>
      <c r="BL38" s="1003"/>
      <c r="BM38" s="1003"/>
      <c r="BN38" s="1003"/>
      <c r="BO38" s="1003"/>
      <c r="BP38" s="1003"/>
      <c r="BQ38" s="1003"/>
      <c r="BR38" s="1003"/>
      <c r="BS38" s="1003"/>
      <c r="BT38" s="1003"/>
      <c r="BU38" s="1003"/>
      <c r="BV38" s="1003"/>
      <c r="BW38" s="1003"/>
      <c r="BX38" s="1003"/>
      <c r="BY38" s="1003"/>
      <c r="BZ38" s="1003"/>
      <c r="CA38" s="1003"/>
      <c r="CB38" s="1003"/>
      <c r="CC38" s="1003"/>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5"/>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6"/>
      <c r="AF39" s="1016"/>
      <c r="AG39" s="1016"/>
      <c r="AH39" s="1016"/>
      <c r="AI39" s="1016"/>
      <c r="AJ39" s="1016"/>
      <c r="AK39" s="1016"/>
      <c r="AL39" s="1016"/>
      <c r="AM39" s="1016"/>
      <c r="AN39" s="1016"/>
      <c r="AO39" s="1016"/>
      <c r="AP39" s="1016"/>
      <c r="AQ39" s="1016"/>
      <c r="AR39" s="1016"/>
      <c r="AS39" s="1016"/>
      <c r="AT39" s="1016"/>
      <c r="AU39" s="1016"/>
      <c r="AV39" s="1016"/>
      <c r="AW39" s="1016"/>
      <c r="AX39" s="792"/>
      <c r="AY39" s="1003"/>
      <c r="AZ39" s="1003"/>
      <c r="BA39" s="1003"/>
      <c r="BB39" s="1003"/>
      <c r="BC39" s="1003"/>
      <c r="BD39" s="1003"/>
      <c r="BE39" s="1003"/>
      <c r="BF39" s="1003"/>
      <c r="BG39" s="1003"/>
      <c r="BH39" s="1003"/>
      <c r="BI39" s="1003"/>
      <c r="BJ39" s="1003"/>
      <c r="BK39" s="1003"/>
      <c r="BL39" s="1003"/>
      <c r="BM39" s="1003"/>
      <c r="BN39" s="1003"/>
      <c r="BO39" s="1003"/>
      <c r="BP39" s="1003"/>
      <c r="BQ39" s="1003"/>
      <c r="BR39" s="1003"/>
      <c r="BS39" s="1003"/>
      <c r="BT39" s="1003"/>
      <c r="BU39" s="1003"/>
      <c r="BV39" s="1003"/>
      <c r="BW39" s="1003"/>
      <c r="BX39" s="1003"/>
      <c r="BY39" s="1003"/>
      <c r="BZ39" s="1003"/>
      <c r="CA39" s="1003"/>
      <c r="CB39" s="1003"/>
      <c r="CC39" s="1003"/>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5"/>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6"/>
      <c r="AQ40" s="1016"/>
      <c r="AR40" s="1016"/>
      <c r="AS40" s="1016"/>
      <c r="AT40" s="1016"/>
      <c r="AU40" s="1016"/>
      <c r="AV40" s="1016"/>
      <c r="AW40" s="1016"/>
      <c r="AX40" s="792"/>
      <c r="AY40" s="1003"/>
      <c r="AZ40" s="1003"/>
      <c r="BA40" s="1003"/>
      <c r="BB40" s="1003"/>
      <c r="BC40" s="1003"/>
      <c r="BD40" s="1003"/>
      <c r="BE40" s="1003"/>
      <c r="BF40" s="1003"/>
      <c r="BG40" s="1003"/>
      <c r="BH40" s="1003"/>
      <c r="BI40" s="1003"/>
      <c r="BJ40" s="1003"/>
      <c r="BK40" s="1003"/>
      <c r="BL40" s="1003"/>
      <c r="BM40" s="1003"/>
      <c r="BN40" s="1003"/>
      <c r="BO40" s="1003"/>
      <c r="BP40" s="1003"/>
      <c r="BQ40" s="1003"/>
      <c r="BR40" s="1003"/>
      <c r="BS40" s="1003"/>
      <c r="BT40" s="1003"/>
      <c r="BU40" s="1003"/>
      <c r="BV40" s="1003"/>
      <c r="BW40" s="1003"/>
      <c r="BX40" s="1003"/>
      <c r="BY40" s="1003"/>
      <c r="BZ40" s="1003"/>
      <c r="CA40" s="1003"/>
      <c r="CB40" s="1003"/>
      <c r="CC40" s="1003"/>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5"/>
      <c r="E41" s="1016"/>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1016"/>
      <c r="AL41" s="1016"/>
      <c r="AM41" s="1016"/>
      <c r="AN41" s="1016"/>
      <c r="AO41" s="1016"/>
      <c r="AP41" s="1016"/>
      <c r="AQ41" s="1016"/>
      <c r="AR41" s="1016"/>
      <c r="AS41" s="1016"/>
      <c r="AT41" s="1016"/>
      <c r="AU41" s="1016"/>
      <c r="AV41" s="1016"/>
      <c r="AW41" s="1016"/>
      <c r="AX41" s="792"/>
      <c r="AY41" s="1003"/>
      <c r="AZ41" s="1003"/>
      <c r="BA41" s="1003"/>
      <c r="BB41" s="1003"/>
      <c r="BC41" s="1003"/>
      <c r="BD41" s="1003"/>
      <c r="BE41" s="1003"/>
      <c r="BF41" s="1003"/>
      <c r="BG41" s="1003"/>
      <c r="BH41" s="1003"/>
      <c r="BI41" s="1003"/>
      <c r="BJ41" s="1003"/>
      <c r="BK41" s="1003"/>
      <c r="BL41" s="1003"/>
      <c r="BM41" s="1003"/>
      <c r="BN41" s="1003"/>
      <c r="BO41" s="1003"/>
      <c r="BP41" s="1003"/>
      <c r="BQ41" s="1003"/>
      <c r="BR41" s="1003"/>
      <c r="BS41" s="1003"/>
      <c r="BT41" s="1003"/>
      <c r="BU41" s="1003"/>
      <c r="BV41" s="1003"/>
      <c r="BW41" s="1003"/>
      <c r="BX41" s="1003"/>
      <c r="BY41" s="1003"/>
      <c r="BZ41" s="1003"/>
      <c r="CA41" s="1003"/>
      <c r="CB41" s="1003"/>
      <c r="CC41" s="1003"/>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5"/>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792"/>
      <c r="AY42" s="1003"/>
      <c r="AZ42" s="1003"/>
      <c r="BA42" s="1003"/>
      <c r="BB42" s="1003"/>
      <c r="BC42" s="1003"/>
      <c r="BD42" s="1003"/>
      <c r="BE42" s="1003"/>
      <c r="BF42" s="1003"/>
      <c r="BG42" s="1003"/>
      <c r="BH42" s="1003"/>
      <c r="BI42" s="1003"/>
      <c r="BJ42" s="1003"/>
      <c r="BK42" s="1003"/>
      <c r="BL42" s="1003"/>
      <c r="BM42" s="1003"/>
      <c r="BN42" s="1003"/>
      <c r="BO42" s="1003"/>
      <c r="BP42" s="1003"/>
      <c r="BQ42" s="1003"/>
      <c r="BR42" s="1003"/>
      <c r="BS42" s="1003"/>
      <c r="BT42" s="1003"/>
      <c r="BU42" s="1003"/>
      <c r="BV42" s="1003"/>
      <c r="BW42" s="1003"/>
      <c r="BX42" s="1003"/>
      <c r="BY42" s="1003"/>
      <c r="BZ42" s="1003"/>
      <c r="CA42" s="1003"/>
      <c r="CB42" s="1003"/>
      <c r="CC42" s="1003"/>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5"/>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1016"/>
      <c r="AK43" s="1016"/>
      <c r="AL43" s="1016"/>
      <c r="AM43" s="1016"/>
      <c r="AN43" s="1016"/>
      <c r="AO43" s="1016"/>
      <c r="AP43" s="1016"/>
      <c r="AQ43" s="1016"/>
      <c r="AR43" s="1016"/>
      <c r="AS43" s="1016"/>
      <c r="AT43" s="1016"/>
      <c r="AU43" s="1016"/>
      <c r="AV43" s="1016"/>
      <c r="AW43" s="1016"/>
      <c r="AX43" s="792"/>
      <c r="AY43" s="1003"/>
      <c r="AZ43" s="1003"/>
      <c r="BA43" s="1003"/>
      <c r="BB43" s="1003"/>
      <c r="BC43" s="1003"/>
      <c r="BD43" s="1003"/>
      <c r="BE43" s="1003"/>
      <c r="BF43" s="1003"/>
      <c r="BG43" s="1003"/>
      <c r="BH43" s="1003"/>
      <c r="BI43" s="1003"/>
      <c r="BJ43" s="1003"/>
      <c r="BK43" s="1003"/>
      <c r="BL43" s="1003"/>
      <c r="BM43" s="1003"/>
      <c r="BN43" s="1003"/>
      <c r="BO43" s="1003"/>
      <c r="BP43" s="1003"/>
      <c r="BQ43" s="1003"/>
      <c r="BR43" s="1003"/>
      <c r="BS43" s="1003"/>
      <c r="BT43" s="1003"/>
      <c r="BU43" s="1003"/>
      <c r="BV43" s="1003"/>
      <c r="BW43" s="1003"/>
      <c r="BX43" s="1003"/>
      <c r="BY43" s="1003"/>
      <c r="BZ43" s="1003"/>
      <c r="CA43" s="1003"/>
      <c r="CB43" s="1003"/>
      <c r="CC43" s="1003"/>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5"/>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1016"/>
      <c r="AN44" s="1016"/>
      <c r="AO44" s="1016"/>
      <c r="AP44" s="1016"/>
      <c r="AQ44" s="1016"/>
      <c r="AR44" s="1016"/>
      <c r="AS44" s="1016"/>
      <c r="AT44" s="1016"/>
      <c r="AU44" s="1016"/>
      <c r="AV44" s="1016"/>
      <c r="AW44" s="1016"/>
      <c r="AX44" s="792"/>
      <c r="AY44" s="1003"/>
      <c r="AZ44" s="1003"/>
      <c r="BA44" s="1003"/>
      <c r="BB44" s="1003"/>
      <c r="BC44" s="1003"/>
      <c r="BD44" s="1003"/>
      <c r="BE44" s="1003"/>
      <c r="BF44" s="1003"/>
      <c r="BG44" s="1003"/>
      <c r="BH44" s="1003"/>
      <c r="BI44" s="1003"/>
      <c r="BJ44" s="1003"/>
      <c r="BK44" s="1003"/>
      <c r="BL44" s="1003"/>
      <c r="BM44" s="1003"/>
      <c r="BN44" s="1003"/>
      <c r="BO44" s="1003"/>
      <c r="BP44" s="1003"/>
      <c r="BQ44" s="1003"/>
      <c r="BR44" s="1003"/>
      <c r="BS44" s="1003"/>
      <c r="BT44" s="1003"/>
      <c r="BU44" s="1003"/>
      <c r="BV44" s="1003"/>
      <c r="BW44" s="1003"/>
      <c r="BX44" s="1003"/>
      <c r="BY44" s="1003"/>
      <c r="BZ44" s="1003"/>
      <c r="CA44" s="1003"/>
      <c r="CB44" s="1003"/>
      <c r="CC44" s="1003"/>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5"/>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792"/>
      <c r="AY45" s="1003"/>
      <c r="AZ45" s="1003"/>
      <c r="BA45" s="1003"/>
      <c r="BB45" s="1003"/>
      <c r="BC45" s="1003"/>
      <c r="BD45" s="1003"/>
      <c r="BE45" s="1003"/>
      <c r="BF45" s="1003"/>
      <c r="BG45" s="1003"/>
      <c r="BH45" s="1003"/>
      <c r="BI45" s="1003"/>
      <c r="BJ45" s="1003"/>
      <c r="BK45" s="1003"/>
      <c r="BL45" s="1003"/>
      <c r="BM45" s="1003"/>
      <c r="BN45" s="1003"/>
      <c r="BO45" s="1003"/>
      <c r="BP45" s="1003"/>
      <c r="BQ45" s="1003"/>
      <c r="BR45" s="1003"/>
      <c r="BS45" s="1003"/>
      <c r="BT45" s="1003"/>
      <c r="BU45" s="1003"/>
      <c r="BV45" s="1003"/>
      <c r="BW45" s="1003"/>
      <c r="BX45" s="1003"/>
      <c r="BY45" s="1003"/>
      <c r="BZ45" s="1003"/>
      <c r="CA45" s="1003"/>
      <c r="CB45" s="1003"/>
      <c r="CC45" s="1003"/>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5"/>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792"/>
      <c r="AY46" s="1003"/>
      <c r="AZ46" s="1003"/>
      <c r="BA46" s="1003"/>
      <c r="BB46" s="1003"/>
      <c r="BC46" s="1003"/>
      <c r="BD46" s="1003"/>
      <c r="BE46" s="1003"/>
      <c r="BF46" s="1003"/>
      <c r="BG46" s="1003"/>
      <c r="BH46" s="1003"/>
      <c r="BI46" s="1003"/>
      <c r="BJ46" s="1003"/>
      <c r="BK46" s="1003"/>
      <c r="BL46" s="1003"/>
      <c r="BM46" s="1003"/>
      <c r="BN46" s="1003"/>
      <c r="BO46" s="1003"/>
      <c r="BP46" s="1003"/>
      <c r="BQ46" s="1003"/>
      <c r="BR46" s="1003"/>
      <c r="BS46" s="1003"/>
      <c r="BT46" s="1003"/>
      <c r="BU46" s="1003"/>
      <c r="BV46" s="1003"/>
      <c r="BW46" s="1003"/>
      <c r="BX46" s="1003"/>
      <c r="BY46" s="1003"/>
      <c r="BZ46" s="1003"/>
      <c r="CA46" s="1003"/>
      <c r="CB46" s="1003"/>
      <c r="CC46" s="1003"/>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5"/>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6"/>
      <c r="AX47" s="792"/>
      <c r="AY47" s="1003"/>
      <c r="AZ47" s="1003"/>
      <c r="BA47" s="1003"/>
      <c r="BB47" s="1003"/>
      <c r="BC47" s="1003"/>
      <c r="BD47" s="1003"/>
      <c r="BE47" s="1003"/>
      <c r="BF47" s="1003"/>
      <c r="BG47" s="1003"/>
      <c r="BH47" s="1003"/>
      <c r="BI47" s="1003"/>
      <c r="BJ47" s="1003"/>
      <c r="BK47" s="1003"/>
      <c r="BL47" s="1003"/>
      <c r="BM47" s="1003"/>
      <c r="BN47" s="1003"/>
      <c r="BO47" s="1003"/>
      <c r="BP47" s="1003"/>
      <c r="BQ47" s="1003"/>
      <c r="BR47" s="1003"/>
      <c r="BS47" s="1003"/>
      <c r="BT47" s="1003"/>
      <c r="BU47" s="1003"/>
      <c r="BV47" s="1003"/>
      <c r="BW47" s="1003"/>
      <c r="BX47" s="1003"/>
      <c r="BY47" s="1003"/>
      <c r="BZ47" s="1003"/>
      <c r="CA47" s="1003"/>
      <c r="CB47" s="1003"/>
      <c r="CC47" s="1003"/>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5"/>
      <c r="E48" s="1016"/>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s="792"/>
      <c r="AY48" s="1003"/>
      <c r="AZ48" s="1003"/>
      <c r="BA48" s="1003"/>
      <c r="BB48" s="1003"/>
      <c r="BC48" s="1003"/>
      <c r="BD48" s="1003"/>
      <c r="BE48" s="1003"/>
      <c r="BF48" s="1003"/>
      <c r="BG48" s="1003"/>
      <c r="BH48" s="1003"/>
      <c r="BI48" s="1003"/>
      <c r="BJ48" s="1003"/>
      <c r="BK48" s="1003"/>
      <c r="BL48" s="1003"/>
      <c r="BM48" s="1003"/>
      <c r="BN48" s="1003"/>
      <c r="BO48" s="1003"/>
      <c r="BP48" s="1003"/>
      <c r="BQ48" s="1003"/>
      <c r="BR48" s="1003"/>
      <c r="BS48" s="1003"/>
      <c r="BT48" s="1003"/>
      <c r="BU48" s="1003"/>
      <c r="BV48" s="1003"/>
      <c r="BW48" s="1003"/>
      <c r="BX48" s="1003"/>
      <c r="BY48" s="1003"/>
      <c r="BZ48" s="1003"/>
      <c r="CA48" s="1003"/>
      <c r="CB48" s="1003"/>
      <c r="CC48" s="1003"/>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5"/>
      <c r="E49" s="1016"/>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1016"/>
      <c r="AN49" s="1016"/>
      <c r="AO49" s="1016"/>
      <c r="AP49" s="1016"/>
      <c r="AQ49" s="1016"/>
      <c r="AR49" s="1016"/>
      <c r="AS49" s="1016"/>
      <c r="AT49" s="1016"/>
      <c r="AU49" s="1016"/>
      <c r="AV49" s="1016"/>
      <c r="AW49" s="1016"/>
      <c r="AX49" s="792"/>
      <c r="AY49" s="1003"/>
      <c r="AZ49" s="1003"/>
      <c r="BA49" s="1003"/>
      <c r="BB49" s="1003"/>
      <c r="BC49" s="1003"/>
      <c r="BD49" s="1003"/>
      <c r="BE49" s="1003"/>
      <c r="BF49" s="1003"/>
      <c r="BG49" s="1003"/>
      <c r="BH49" s="1003"/>
      <c r="BI49" s="1003"/>
      <c r="BJ49" s="1003"/>
      <c r="BK49" s="1003"/>
      <c r="BL49" s="1003"/>
      <c r="BM49" s="1003"/>
      <c r="BN49" s="1003"/>
      <c r="BO49" s="1003"/>
      <c r="BP49" s="1003"/>
      <c r="BQ49" s="1003"/>
      <c r="BR49" s="1003"/>
      <c r="BS49" s="1003"/>
      <c r="BT49" s="1003"/>
      <c r="BU49" s="1003"/>
      <c r="BV49" s="1003"/>
      <c r="BW49" s="1003"/>
      <c r="BX49" s="1003"/>
      <c r="BY49" s="1003"/>
      <c r="BZ49" s="1003"/>
      <c r="CA49" s="1003"/>
      <c r="CB49" s="1003"/>
      <c r="CC49" s="1003"/>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5"/>
      <c r="E50" s="1016"/>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792"/>
      <c r="AY50" s="1003"/>
      <c r="AZ50" s="1003"/>
      <c r="BA50" s="1003"/>
      <c r="BB50" s="1003"/>
      <c r="BC50" s="1003"/>
      <c r="BD50" s="1003"/>
      <c r="BE50" s="1003"/>
      <c r="BF50" s="1003"/>
      <c r="BG50" s="1003"/>
      <c r="BH50" s="1003"/>
      <c r="BI50" s="1003"/>
      <c r="BJ50" s="1003"/>
      <c r="BK50" s="1003"/>
      <c r="BL50" s="1003"/>
      <c r="BM50" s="1003"/>
      <c r="BN50" s="1003"/>
      <c r="BO50" s="1003"/>
      <c r="BP50" s="1003"/>
      <c r="BQ50" s="1003"/>
      <c r="BR50" s="1003"/>
      <c r="BS50" s="1003"/>
      <c r="BT50" s="1003"/>
      <c r="BU50" s="1003"/>
      <c r="BV50" s="1003"/>
      <c r="BW50" s="1003"/>
      <c r="BX50" s="1003"/>
      <c r="BY50" s="1003"/>
      <c r="BZ50" s="1003"/>
      <c r="CA50" s="1003"/>
      <c r="CB50" s="1003"/>
      <c r="CC50" s="1003"/>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5"/>
      <c r="E51" s="1016"/>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1016"/>
      <c r="AN51" s="1016"/>
      <c r="AO51" s="1016"/>
      <c r="AP51" s="1016"/>
      <c r="AQ51" s="1016"/>
      <c r="AR51" s="1016"/>
      <c r="AS51" s="1016"/>
      <c r="AT51" s="1016"/>
      <c r="AU51" s="1016"/>
      <c r="AV51" s="1016"/>
      <c r="AW51" s="1016"/>
      <c r="AX51" s="792"/>
      <c r="AY51" s="1003"/>
      <c r="AZ51" s="1003"/>
      <c r="BA51" s="1003"/>
      <c r="BB51" s="1003"/>
      <c r="BC51" s="1003"/>
      <c r="BD51" s="1003"/>
      <c r="BE51" s="1003"/>
      <c r="BF51" s="1003"/>
      <c r="BG51" s="1003"/>
      <c r="BH51" s="1003"/>
      <c r="BI51" s="1003"/>
      <c r="BJ51" s="1003"/>
      <c r="BK51" s="1003"/>
      <c r="BL51" s="1003"/>
      <c r="BM51" s="1003"/>
      <c r="BN51" s="1003"/>
      <c r="BO51" s="1003"/>
      <c r="BP51" s="1003"/>
      <c r="BQ51" s="1003"/>
      <c r="BR51" s="1003"/>
      <c r="BS51" s="1003"/>
      <c r="BT51" s="1003"/>
      <c r="BU51" s="1003"/>
      <c r="BV51" s="1003"/>
      <c r="BW51" s="1003"/>
      <c r="BX51" s="1003"/>
      <c r="BY51" s="1003"/>
      <c r="BZ51" s="1003"/>
      <c r="CA51" s="1003"/>
      <c r="CB51" s="1003"/>
      <c r="CC51" s="1003"/>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8"/>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29"/>
      <c r="AF52" s="1029"/>
      <c r="AG52" s="1029"/>
      <c r="AH52" s="1029"/>
      <c r="AI52" s="1029"/>
      <c r="AJ52" s="1029"/>
      <c r="AK52" s="1029"/>
      <c r="AL52" s="1029"/>
      <c r="AM52" s="1029"/>
      <c r="AN52" s="1029"/>
      <c r="AO52" s="1029"/>
      <c r="AP52" s="1029"/>
      <c r="AQ52" s="1029"/>
      <c r="AR52" s="1029"/>
      <c r="AS52" s="1029"/>
      <c r="AT52" s="1029"/>
      <c r="AU52" s="1029"/>
      <c r="AV52" s="1029"/>
      <c r="AW52" s="1029"/>
      <c r="AX52" s="792"/>
      <c r="AY52" s="1003"/>
      <c r="AZ52" s="1003"/>
      <c r="BA52" s="1003"/>
      <c r="BB52" s="1003"/>
      <c r="BC52" s="1003"/>
      <c r="BD52" s="1003"/>
      <c r="BE52" s="1003"/>
      <c r="BF52" s="1003"/>
      <c r="BG52" s="1003"/>
      <c r="BH52" s="1003"/>
      <c r="BI52" s="1003"/>
      <c r="BJ52" s="1003"/>
      <c r="BK52" s="1003"/>
      <c r="BL52" s="1003"/>
      <c r="BM52" s="1003"/>
      <c r="BN52" s="1003"/>
      <c r="BO52" s="1003"/>
      <c r="BP52" s="1003"/>
      <c r="BQ52" s="1003"/>
      <c r="BR52" s="1003"/>
      <c r="BS52" s="1003"/>
      <c r="BT52" s="1003"/>
      <c r="BU52" s="1003"/>
      <c r="BV52" s="1003"/>
      <c r="BW52" s="1003"/>
      <c r="BX52" s="1003"/>
      <c r="BY52" s="1003"/>
      <c r="BZ52" s="1003"/>
      <c r="CA52" s="1003"/>
      <c r="CB52" s="1003"/>
      <c r="CC52" s="1003"/>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954"/>
      <c r="AL53" s="954"/>
      <c r="AM53" s="954"/>
      <c r="AN53" s="954"/>
      <c r="AO53" s="954"/>
      <c r="AP53" s="954"/>
      <c r="AQ53" s="954"/>
      <c r="AR53" s="954"/>
      <c r="AS53" s="954"/>
      <c r="AT53" s="954"/>
      <c r="AU53" s="954"/>
      <c r="AV53" s="954"/>
      <c r="AW53" s="954"/>
      <c r="AX53" s="77"/>
      <c r="AY53" s="1003"/>
      <c r="AZ53" s="1003"/>
      <c r="BA53" s="1003"/>
      <c r="BB53" s="1003"/>
      <c r="BC53" s="1003"/>
      <c r="BD53" s="1003"/>
      <c r="BE53" s="1003"/>
      <c r="BF53" s="1003"/>
      <c r="BG53" s="1003"/>
      <c r="BH53" s="1003"/>
      <c r="BI53" s="1003"/>
      <c r="BJ53" s="1003"/>
      <c r="BK53" s="1003"/>
      <c r="BL53" s="1003"/>
      <c r="BM53" s="1003"/>
      <c r="BN53" s="1003"/>
      <c r="BO53" s="1003"/>
      <c r="BP53" s="1003"/>
      <c r="BQ53" s="1003"/>
      <c r="BR53" s="1003"/>
      <c r="BS53" s="1003"/>
      <c r="BT53" s="1003"/>
      <c r="BU53" s="1003"/>
      <c r="BV53" s="1003"/>
      <c r="BW53" s="1003"/>
      <c r="BX53" s="1003"/>
      <c r="BY53" s="1003"/>
      <c r="BZ53" s="1003"/>
      <c r="CA53" s="1003"/>
      <c r="CB53" s="1003"/>
      <c r="CC53" s="1003"/>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0"/>
      <c r="AZ54" s="1030"/>
      <c r="BA54" s="1030"/>
      <c r="BB54" s="1030"/>
      <c r="BC54" s="1030"/>
      <c r="BD54" s="1030"/>
      <c r="BE54" s="1030"/>
      <c r="BF54" s="1030"/>
      <c r="BG54" s="1030"/>
      <c r="BH54" s="1030"/>
      <c r="BI54" s="1030"/>
      <c r="BJ54" s="1030"/>
      <c r="BK54" s="1030"/>
      <c r="BL54" s="1030"/>
      <c r="BM54" s="1030"/>
      <c r="BN54" s="1030"/>
      <c r="BO54" s="1030"/>
      <c r="BP54" s="1030"/>
      <c r="BQ54" s="1030"/>
      <c r="BR54" s="1030"/>
      <c r="BS54" s="1030"/>
      <c r="BT54" s="1030"/>
      <c r="BU54" s="1030"/>
      <c r="BV54" s="1030"/>
      <c r="BW54" s="1030"/>
      <c r="BX54" s="1030"/>
      <c r="BY54" s="1030"/>
      <c r="BZ54" s="1030"/>
      <c r="CA54" s="1030"/>
      <c r="CB54" s="1030"/>
      <c r="CC54" s="1030"/>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2023-06-20T18:52:37Z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